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0035" tabRatio="585" firstSheet="28" activeTab="33"/>
  </bookViews>
  <sheets>
    <sheet name="T1" sheetId="1" r:id="rId1"/>
    <sheet name="T2" sheetId="2" r:id="rId2"/>
    <sheet name="T3" sheetId="3" r:id="rId3"/>
    <sheet name="T4" sheetId="4" r:id="rId4"/>
    <sheet name="F1" sheetId="5" r:id="rId5"/>
    <sheet name="F1 - Data" sheetId="6" r:id="rId6"/>
    <sheet name="F2" sheetId="7" r:id="rId7"/>
    <sheet name="F3" sheetId="8" r:id="rId8"/>
    <sheet name="F2F3 Avg" sheetId="9" r:id="rId9"/>
    <sheet name="F2,3 - Data" sheetId="10" r:id="rId10"/>
    <sheet name="T5" sheetId="11" r:id="rId11"/>
    <sheet name="F4" sheetId="12" r:id="rId12"/>
    <sheet name="F5" sheetId="13" r:id="rId13"/>
    <sheet name="F4F5 Avg" sheetId="14" r:id="rId14"/>
    <sheet name="F4F5 Avg %" sheetId="15" r:id="rId15"/>
    <sheet name="T6" sheetId="16" r:id="rId16"/>
    <sheet name="F6" sheetId="17" r:id="rId17"/>
    <sheet name="T7" sheetId="18" r:id="rId18"/>
    <sheet name="T8" sheetId="19" r:id="rId19"/>
    <sheet name="T9" sheetId="20" r:id="rId20"/>
    <sheet name="T10" sheetId="21" r:id="rId21"/>
    <sheet name="F7" sheetId="22" r:id="rId22"/>
    <sheet name="F8" sheetId="23" r:id="rId23"/>
    <sheet name="F7F8 Avg" sheetId="24" r:id="rId24"/>
    <sheet name="F7,8 - Data" sheetId="25" r:id="rId25"/>
    <sheet name="T11" sheetId="26" r:id="rId26"/>
    <sheet name="T12" sheetId="27" r:id="rId27"/>
    <sheet name="T13" sheetId="28" r:id="rId28"/>
    <sheet name="T14" sheetId="29" r:id="rId29"/>
    <sheet name="T15" sheetId="30" r:id="rId30"/>
    <sheet name="F9" sheetId="31" r:id="rId31"/>
    <sheet name="F9 STD" sheetId="32" r:id="rId32"/>
    <sheet name="F10" sheetId="33" r:id="rId33"/>
    <sheet name="F10 STD" sheetId="34" r:id="rId34"/>
    <sheet name="F9-10 - Data" sheetId="35" r:id="rId35"/>
    <sheet name="F11" sheetId="36" r:id="rId36"/>
    <sheet name="F11 - Data" sheetId="37" r:id="rId37"/>
    <sheet name="F12" sheetId="38" r:id="rId38"/>
    <sheet name="F12 - Data" sheetId="39" r:id="rId39"/>
    <sheet name="F13" sheetId="40" r:id="rId40"/>
    <sheet name="F13 - Data" sheetId="41" r:id="rId41"/>
    <sheet name="F14" sheetId="42" r:id="rId42"/>
    <sheet name="F14 - Data" sheetId="43" r:id="rId43"/>
    <sheet name="F15" sheetId="44" r:id="rId44"/>
    <sheet name="F16" sheetId="45" r:id="rId45"/>
    <sheet name="F15, 16 - Data" sheetId="46" r:id="rId46"/>
    <sheet name="T16-T17" sheetId="47" r:id="rId47"/>
    <sheet name="IWR Wars" sheetId="48" r:id="rId48"/>
  </sheets>
  <definedNames/>
  <calcPr fullCalcOnLoad="1"/>
</workbook>
</file>

<file path=xl/comments3.xml><?xml version="1.0" encoding="utf-8"?>
<comments xmlns="http://schemas.openxmlformats.org/spreadsheetml/2006/main">
  <authors>
    <author>Dr. Zen Mercury</author>
    <author>dlindley</author>
  </authors>
  <commentList>
    <comment ref="N43" authorId="0">
      <text>
        <r>
          <rPr>
            <b/>
            <sz val="8"/>
            <rFont val="Tahoma"/>
            <family val="0"/>
          </rPr>
          <t>Dr. Zen Mercury:</t>
        </r>
        <r>
          <rPr>
            <sz val="8"/>
            <rFont val="Tahoma"/>
            <family val="0"/>
          </rPr>
          <t xml:space="preserve">
COW outcomes do not speak to MID Initiators, because COW and MID initiators are different.</t>
        </r>
      </text>
    </comment>
    <comment ref="Q43" authorId="1">
      <text>
        <r>
          <rPr>
            <b/>
            <sz val="8"/>
            <rFont val="Tahoma"/>
            <family val="0"/>
          </rPr>
          <t>dlindley:</t>
        </r>
        <r>
          <rPr>
            <sz val="8"/>
            <rFont val="Tahoma"/>
            <family val="0"/>
          </rPr>
          <t xml:space="preserve">
MID Outcomes do not speak to COW initiators, because COW and MID initiators are different.
</t>
        </r>
      </text>
    </comment>
  </commentList>
</comments>
</file>

<file path=xl/sharedStrings.xml><?xml version="1.0" encoding="utf-8"?>
<sst xmlns="http://schemas.openxmlformats.org/spreadsheetml/2006/main" count="8054" uniqueCount="477">
  <si>
    <t>n</t>
  </si>
  <si>
    <t>% of all wars</t>
  </si>
  <si>
    <t>COW</t>
  </si>
  <si>
    <t>Win</t>
  </si>
  <si>
    <t>Lose</t>
  </si>
  <si>
    <t>Tie</t>
  </si>
  <si>
    <t>MID</t>
  </si>
  <si>
    <t>Stalemate</t>
  </si>
  <si>
    <t>Compromise</t>
  </si>
  <si>
    <t>Unclear</t>
  </si>
  <si>
    <t>1815-1900</t>
  </si>
  <si>
    <t>%</t>
  </si>
  <si>
    <t>1901-1991</t>
  </si>
  <si>
    <t>W</t>
  </si>
  <si>
    <t>L</t>
  </si>
  <si>
    <t>T</t>
  </si>
  <si>
    <t>Other</t>
  </si>
  <si>
    <t>YearEnd</t>
  </si>
  <si>
    <t>Joiners</t>
  </si>
  <si>
    <t>COW Outcome</t>
  </si>
  <si>
    <t>Y</t>
  </si>
  <si>
    <t>N</t>
  </si>
  <si>
    <t>MID Outcome</t>
  </si>
  <si>
    <t>#</t>
  </si>
  <si>
    <t>Year</t>
  </si>
  <si>
    <t>Moving MID</t>
  </si>
  <si>
    <t>Moving COW</t>
  </si>
  <si>
    <t>COW %L</t>
  </si>
  <si>
    <t>COW %Tie</t>
  </si>
  <si>
    <t>MID %L</t>
  </si>
  <si>
    <t>MID %Other</t>
  </si>
  <si>
    <t>RelCap(A)</t>
  </si>
  <si>
    <t>&lt; .25</t>
  </si>
  <si>
    <t>.25 - .5</t>
  </si>
  <si>
    <t>.5 - .75</t>
  </si>
  <si>
    <t>&gt;.75</t>
  </si>
  <si>
    <t>War</t>
  </si>
  <si>
    <t>Initiator(s)</t>
  </si>
  <si>
    <t>Target</t>
  </si>
  <si>
    <t>Joiners Present</t>
  </si>
  <si>
    <t>RelCap(I)</t>
  </si>
  <si>
    <t>Duration</t>
  </si>
  <si>
    <t>Russo-Finnish</t>
  </si>
  <si>
    <t>USR</t>
  </si>
  <si>
    <t>FIN</t>
  </si>
  <si>
    <t>No</t>
  </si>
  <si>
    <t>Turco-Cypriot</t>
  </si>
  <si>
    <t>TUR</t>
  </si>
  <si>
    <t>CYP</t>
  </si>
  <si>
    <t>Anglo-Egyptian</t>
  </si>
  <si>
    <t>UKG</t>
  </si>
  <si>
    <t>EGY</t>
  </si>
  <si>
    <t>Anglo-Persian</t>
  </si>
  <si>
    <t>IRN</t>
  </si>
  <si>
    <t>Franco-Thai</t>
  </si>
  <si>
    <t>FRN</t>
  </si>
  <si>
    <t>THI</t>
  </si>
  <si>
    <t>Roman Republic</t>
  </si>
  <si>
    <t>PAP</t>
  </si>
  <si>
    <t>World War I</t>
  </si>
  <si>
    <t>AUH</t>
  </si>
  <si>
    <t>YUG</t>
  </si>
  <si>
    <t>Russo-Hungarian</t>
  </si>
  <si>
    <t>HUN</t>
  </si>
  <si>
    <t>Franco-Mexican</t>
  </si>
  <si>
    <t>MEX</t>
  </si>
  <si>
    <t>Second Schleswig-Holstein</t>
  </si>
  <si>
    <t>GMY</t>
  </si>
  <si>
    <t>DEN</t>
  </si>
  <si>
    <t>Offensive</t>
  </si>
  <si>
    <t>Initiator</t>
  </si>
  <si>
    <t>Vietnamese</t>
  </si>
  <si>
    <t>DRV</t>
  </si>
  <si>
    <t>Defensive</t>
  </si>
  <si>
    <t>Greco-Turkish</t>
  </si>
  <si>
    <t>GRC</t>
  </si>
  <si>
    <t>Italian Unification</t>
  </si>
  <si>
    <t>ITA</t>
  </si>
  <si>
    <t>Sino-Japanese</t>
  </si>
  <si>
    <t>JPN</t>
  </si>
  <si>
    <t>CHN</t>
  </si>
  <si>
    <t>Ethiopian-Somalian</t>
  </si>
  <si>
    <t>SOM</t>
  </si>
  <si>
    <t>Second Kashmir</t>
  </si>
  <si>
    <t>PAK</t>
  </si>
  <si>
    <t>IND</t>
  </si>
  <si>
    <t>First Kashmir</t>
  </si>
  <si>
    <t>Austro-Sardinian</t>
  </si>
  <si>
    <t>Falklands</t>
  </si>
  <si>
    <t>ARG</t>
  </si>
  <si>
    <t>Do joiners enter the war?</t>
  </si>
  <si>
    <t>Yes</t>
  </si>
  <si>
    <t>Offensive Joiners</t>
  </si>
  <si>
    <t>Defensive Joiners</t>
  </si>
  <si>
    <t>Both Sides Joiners</t>
  </si>
  <si>
    <t>RelCap(I) - Day One</t>
  </si>
  <si>
    <t>Crimean</t>
  </si>
  <si>
    <t>Spanish-Chilean</t>
  </si>
  <si>
    <t>SPN</t>
  </si>
  <si>
    <t>CHL</t>
  </si>
  <si>
    <t>Seven Weeks</t>
  </si>
  <si>
    <t>Both</t>
  </si>
  <si>
    <t>Boxer Rebellion</t>
  </si>
  <si>
    <t>Third Central American</t>
  </si>
  <si>
    <t>Fourth Central American</t>
  </si>
  <si>
    <t>Second Balkan</t>
  </si>
  <si>
    <t>Nomonhan</t>
  </si>
  <si>
    <t>World War II</t>
  </si>
  <si>
    <t>POL</t>
  </si>
  <si>
    <t>Korean</t>
  </si>
  <si>
    <t>PRK</t>
  </si>
  <si>
    <t>ROK</t>
  </si>
  <si>
    <t>Sinai</t>
  </si>
  <si>
    <t>ISR</t>
  </si>
  <si>
    <t>Yom Kippur</t>
  </si>
  <si>
    <t>Ugandan-Tanzanian</t>
  </si>
  <si>
    <t>Gulf War</t>
  </si>
  <si>
    <t>IRQ</t>
  </si>
  <si>
    <t>KUW</t>
  </si>
  <si>
    <t>Were joiners present in the war?</t>
  </si>
  <si>
    <t>YrBeg</t>
  </si>
  <si>
    <t>YrEnd</t>
  </si>
  <si>
    <t>Lopez</t>
  </si>
  <si>
    <t>Pacific</t>
  </si>
  <si>
    <t>First Balkan</t>
  </si>
  <si>
    <t>Hungarian-Allies</t>
  </si>
  <si>
    <t>Palestine</t>
  </si>
  <si>
    <t>Six Day</t>
  </si>
  <si>
    <t> n</t>
  </si>
  <si>
    <t>RelCap</t>
  </si>
  <si>
    <t>0-.25</t>
  </si>
  <si>
    <t>.25-.5</t>
  </si>
  <si>
    <t>.5-75</t>
  </si>
  <si>
    <t>.75-1</t>
  </si>
  <si>
    <t>All Wars</t>
  </si>
  <si>
    <t>No Joiners</t>
  </si>
  <si>
    <t>Dyadic</t>
  </si>
  <si>
    <t>Fatalities(I)</t>
  </si>
  <si>
    <t>Fatalities(T)</t>
  </si>
  <si>
    <t>Cap(I) - Day One</t>
  </si>
  <si>
    <t>Cap(T) - Day One</t>
  </si>
  <si>
    <t>Franco-Spanish</t>
  </si>
  <si>
    <t>Russo-Turkish</t>
  </si>
  <si>
    <t>Mexican-American</t>
  </si>
  <si>
    <t>First Schleswig-Holstein</t>
  </si>
  <si>
    <t>La Plata</t>
  </si>
  <si>
    <t>Spanish-Moroccan</t>
  </si>
  <si>
    <t>Italo-Roman</t>
  </si>
  <si>
    <t>Italo-Sicilian</t>
  </si>
  <si>
    <t>Ecuadorian-Columbian</t>
  </si>
  <si>
    <t>First Central American</t>
  </si>
  <si>
    <t>Sino-French</t>
  </si>
  <si>
    <t>Second Central American</t>
  </si>
  <si>
    <t>Spanish-American</t>
  </si>
  <si>
    <t>Sino-Russian</t>
  </si>
  <si>
    <t>Russo-Japanese</t>
  </si>
  <si>
    <t>Italo-Turkish</t>
  </si>
  <si>
    <t>Russo-Polish</t>
  </si>
  <si>
    <t>Franco-Turkish</t>
  </si>
  <si>
    <t>Lithuanian-Polish</t>
  </si>
  <si>
    <t>Sino-Soviet</t>
  </si>
  <si>
    <t>Manchurian</t>
  </si>
  <si>
    <t>Chaco</t>
  </si>
  <si>
    <t>Saudi-Yemeni</t>
  </si>
  <si>
    <t>Italo-Ethiopian</t>
  </si>
  <si>
    <t>Changkufeng</t>
  </si>
  <si>
    <t>Assam</t>
  </si>
  <si>
    <t>Israeli-Egyptian</t>
  </si>
  <si>
    <t>Football</t>
  </si>
  <si>
    <t>Bangladesh</t>
  </si>
  <si>
    <t>Vietnamese-Cambodian</t>
  </si>
  <si>
    <t>Sino-Vietnamese</t>
  </si>
  <si>
    <t>Iran-Iraq</t>
  </si>
  <si>
    <t>Israel-Syria (Lebanon)</t>
  </si>
  <si>
    <t>Coalition</t>
  </si>
  <si>
    <t>MilCap(I) - Day One</t>
  </si>
  <si>
    <t>Rel E/S - (Day One)</t>
  </si>
  <si>
    <t>MilCap(T) - Day One</t>
  </si>
  <si>
    <t>Rel E/S (I) -  Day One</t>
  </si>
  <si>
    <t>Rel E/S (T) - Day One</t>
  </si>
  <si>
    <t>RelCap(I) - Day End</t>
  </si>
  <si>
    <t>Franco-Prussian</t>
  </si>
  <si>
    <t>LIT</t>
  </si>
  <si>
    <t>GMY, AUH</t>
  </si>
  <si>
    <t>USA, AUL, RVN</t>
  </si>
  <si>
    <t>ETH, CUB</t>
  </si>
  <si>
    <t>AUH, SIC</t>
  </si>
  <si>
    <t>BRA</t>
  </si>
  <si>
    <t>PAR</t>
  </si>
  <si>
    <t>GMY, MEC</t>
  </si>
  <si>
    <t>AUH, BAD, BAV, HAN, HSC, HSG, SAX, WRT</t>
  </si>
  <si>
    <t>BOL</t>
  </si>
  <si>
    <t>GRC, YUG</t>
  </si>
  <si>
    <t>BUL</t>
  </si>
  <si>
    <t>USR, MON</t>
  </si>
  <si>
    <t>RVN, USA, AUL</t>
  </si>
  <si>
    <t>EGY, IRQ, SYR</t>
  </si>
  <si>
    <t>Change</t>
  </si>
  <si>
    <t>1 = Init coalition, 2 = target coalition, 5 = both</t>
  </si>
  <si>
    <t>Is this war a "one-on-one" fight?</t>
  </si>
  <si>
    <t>Joiners and/or coalitions</t>
  </si>
  <si>
    <t>Decline in Win Rates with Joiners</t>
  </si>
  <si>
    <t>sCompromise</t>
  </si>
  <si>
    <t>Fatality Ratio I/T</t>
  </si>
  <si>
    <t>STDEVP:</t>
  </si>
  <si>
    <t>AVG:</t>
  </si>
  <si>
    <t>SUMs</t>
  </si>
  <si>
    <t>Sums-WWs</t>
  </si>
  <si>
    <t>I/T Death ratios</t>
  </si>
  <si>
    <t>I/T Death ratios W/oWWs</t>
  </si>
  <si>
    <t>OVERALL I/T ratios are calculated below the MID results sort</t>
  </si>
  <si>
    <t>MEDIAN:</t>
  </si>
  <si>
    <t>Average, minus huge outliers</t>
  </si>
  <si>
    <t>SORTED By I/T fatalities (to find outliers)</t>
  </si>
  <si>
    <t>Average, minus top and bottom 4 outliers</t>
  </si>
  <si>
    <t>And further parsed in a sort below that.</t>
  </si>
  <si>
    <t>n (% of 79)</t>
  </si>
  <si>
    <t>Expected</t>
  </si>
  <si>
    <t>CHITEST</t>
  </si>
  <si>
    <t>This is sig at p&lt;.01</t>
  </si>
  <si>
    <t>Cow Win%</t>
  </si>
  <si>
    <t>MID Win%</t>
  </si>
  <si>
    <t>all strong</t>
  </si>
  <si>
    <t>all weak</t>
  </si>
  <si>
    <t>SORTED By Joiners</t>
  </si>
  <si>
    <t>AvgNJ</t>
  </si>
  <si>
    <t>AVGJ</t>
  </si>
  <si>
    <t>NonWW%</t>
  </si>
  <si>
    <t>STDEVP minus outliers</t>
  </si>
  <si>
    <t>STDEVPs</t>
  </si>
  <si>
    <t>Theories and Schools Emphasizing Rational Causes of War</t>
  </si>
  <si>
    <t>Theories and Schools Emphasizing Miscalculation and Misperception</t>
  </si>
  <si>
    <t>Offensive Realism</t>
  </si>
  <si>
    <t>Organizational and Bureaucratic Politics</t>
  </si>
  <si>
    <t>Neo-realism</t>
  </si>
  <si>
    <t>Militarism</t>
  </si>
  <si>
    <t>Lateral Pressure Theory</t>
  </si>
  <si>
    <t>Hypernationalism</t>
  </si>
  <si>
    <t>Expected Utility Theory</t>
  </si>
  <si>
    <t>“Cult of the Offensive”</t>
  </si>
  <si>
    <t>Rational Choice Explanations</t>
  </si>
  <si>
    <t>Psychology and Decision-making Models</t>
  </si>
  <si>
    <t>Power Transitions, Preventive, and Pre-emptive Wars</t>
  </si>
  <si>
    <t>Domestic Politics (including Scapegoating and Logrolling)</t>
  </si>
  <si>
    <t>Defensive Realism</t>
  </si>
  <si>
    <t>Resource Wars</t>
  </si>
  <si>
    <t>Spiral Model</t>
  </si>
  <si>
    <t>Imperialism/Mercantilism</t>
  </si>
  <si>
    <t>Optimistic Miscalculation</t>
  </si>
  <si>
    <t>Rational Deterrence</t>
  </si>
  <si>
    <t>Ancient Hatreds</t>
  </si>
  <si>
    <t>Weak Deterrence</t>
  </si>
  <si>
    <t>Table 2: War Outcomes</t>
  </si>
  <si>
    <t>Table 1: Parsing Causes of War by the Rationality Assumption</t>
  </si>
  <si>
    <t>Joiner Wars sorted by date</t>
  </si>
  <si>
    <t>Off.</t>
  </si>
  <si>
    <t>Def.</t>
  </si>
  <si>
    <t>Coalition Defenders (multiple day one targets)</t>
  </si>
  <si>
    <t>Seven Weeks*/**</t>
  </si>
  <si>
    <t>Nomonhan*</t>
  </si>
  <si>
    <t>Vietnamese*</t>
  </si>
  <si>
    <t>Roman Republic*</t>
  </si>
  <si>
    <t>Second Balkan*</t>
  </si>
  <si>
    <t>* = also a joiner war; ** = also has coalition defenders</t>
  </si>
  <si>
    <t>Coalition Initiators (multiple day one attacking initiators)</t>
  </si>
  <si>
    <t>USA</t>
  </si>
  <si>
    <t>SIC</t>
  </si>
  <si>
    <t>MOR</t>
  </si>
  <si>
    <t>COL</t>
  </si>
  <si>
    <t>ECU</t>
  </si>
  <si>
    <t>PER</t>
  </si>
  <si>
    <t>GUA</t>
  </si>
  <si>
    <t>SAL</t>
  </si>
  <si>
    <t>HON</t>
  </si>
  <si>
    <t>NIC</t>
  </si>
  <si>
    <t>SAU</t>
  </si>
  <si>
    <t>YAR</t>
  </si>
  <si>
    <t>ETH</t>
  </si>
  <si>
    <t>MON</t>
  </si>
  <si>
    <t>SYR</t>
  </si>
  <si>
    <t>CAM</t>
  </si>
  <si>
    <t>TAZ</t>
  </si>
  <si>
    <t>UGA</t>
  </si>
  <si>
    <t>RelMilCap(I) - Day One</t>
  </si>
  <si>
    <t>E/S (I) -  Day One</t>
  </si>
  <si>
    <t>E/S (T) - Day One</t>
  </si>
  <si>
    <t>Milex(I)</t>
  </si>
  <si>
    <t>MilEx(T)</t>
  </si>
  <si>
    <t>MilPer(I)</t>
  </si>
  <si>
    <t>MilPer(T)</t>
  </si>
  <si>
    <t>Cap(I) - Day End</t>
  </si>
  <si>
    <t>Cap(T) - Day End</t>
  </si>
  <si>
    <t>Rel E/S - Day One</t>
  </si>
  <si>
    <t>Average</t>
  </si>
  <si>
    <t>Avg Off Jnrs</t>
  </si>
  <si>
    <t>Avg Def Jnrs</t>
  </si>
  <si>
    <t>Avg Both Jnrs</t>
  </si>
  <si>
    <t>Avg All Jnrs</t>
  </si>
  <si>
    <t>Avg Change pre1913</t>
  </si>
  <si>
    <t>Avg Change post 1913</t>
  </si>
  <si>
    <t>MID rev</t>
  </si>
  <si>
    <t>COW init</t>
  </si>
  <si>
    <t>MID init</t>
  </si>
  <si>
    <t>IWR init</t>
  </si>
  <si>
    <t>IWR Target</t>
  </si>
  <si>
    <t>IWR Off. Joiners</t>
  </si>
  <si>
    <t>IWR Def. Joiners</t>
  </si>
  <si>
    <t>COW outcome for mid init</t>
  </si>
  <si>
    <t>MID outcome for mid init</t>
  </si>
  <si>
    <t>COW outcome for cow init</t>
  </si>
  <si>
    <t xml:space="preserve"> </t>
  </si>
  <si>
    <t>MOD, TUS</t>
  </si>
  <si>
    <t>AUH, FRN, SIC</t>
  </si>
  <si>
    <t>FRN, ITA, UKG</t>
  </si>
  <si>
    <t>FRN, SPN, UKG</t>
  </si>
  <si>
    <t>AUH, GMY</t>
  </si>
  <si>
    <t>ARG, BRA</t>
  </si>
  <si>
    <t>AUH, BAD, BAV, HAN, HSE, HSG, SAX, WRT</t>
  </si>
  <si>
    <t>BAD, BAV, GMY, WRT</t>
  </si>
  <si>
    <t>BOL, CHL, PER</t>
  </si>
  <si>
    <t>FRN, UKG</t>
  </si>
  <si>
    <t>JPN, UKG, USR</t>
  </si>
  <si>
    <t>FRN, JPN, UKG, USA, USR</t>
  </si>
  <si>
    <t>AUH, FRN, GMY, ITA, JPN, UKG, USA, USR</t>
  </si>
  <si>
    <t>GUA, SAL</t>
  </si>
  <si>
    <t>HON, SAL</t>
  </si>
  <si>
    <t>BUL, GRC, YUG</t>
  </si>
  <si>
    <t>GRC, RUM, TUR, YUG</t>
  </si>
  <si>
    <t>RUM, TUR</t>
  </si>
  <si>
    <t>BUL, GMY, TUR</t>
  </si>
  <si>
    <t>BEL, FRN, GRC, ITA, JPN, JPN, POR, RUM, UKG, USA, USR</t>
  </si>
  <si>
    <t>POL, USR</t>
  </si>
  <si>
    <t>CZE, FRN, RUM, UKG, YUG</t>
  </si>
  <si>
    <t>CZE, RUM</t>
  </si>
  <si>
    <t>BOL, PAR</t>
  </si>
  <si>
    <t>SAU, YAR</t>
  </si>
  <si>
    <t>JPN, USR</t>
  </si>
  <si>
    <t>JPN, MON, USR</t>
  </si>
  <si>
    <t>MON, USR</t>
  </si>
  <si>
    <t>GMY, ITA, JPN</t>
  </si>
  <si>
    <t>BUL, FIN, FRN, HUN, ITA, JPN, RUM</t>
  </si>
  <si>
    <t>AUL, BEL, BRA, BUL, CAN, CHN, ETH, FRN, GRC, ITA, MON, NEW, NOR, NTH, RUM, SAF, UKG, USA, USR, YUG</t>
  </si>
  <si>
    <t>EGY, IRQ, JOR, LEB, SYR</t>
  </si>
  <si>
    <t>PRK, ROK</t>
  </si>
  <si>
    <t>AUL, BEL, CAN, COL, ETH, FRN, GRC, NTH, PHI, THI, TUR, UKG, USA</t>
  </si>
  <si>
    <t>CHN, IND</t>
  </si>
  <si>
    <t>AUL, RVN, USA</t>
  </si>
  <si>
    <t>CAM, PHI, ROK, THI</t>
  </si>
  <si>
    <t>EGY, JOR, SYR</t>
  </si>
  <si>
    <t>EGY, SYR</t>
  </si>
  <si>
    <t>JOR, SAU</t>
  </si>
  <si>
    <t>CUB, ETH</t>
  </si>
  <si>
    <t>LIB, UGA</t>
  </si>
  <si>
    <t>Note that only 78 wars are included in the tally b/c there is one war (COW #112)</t>
  </si>
  <si>
    <t>Tie/Other</t>
  </si>
  <si>
    <t>%Y</t>
  </si>
  <si>
    <t>%N</t>
  </si>
  <si>
    <t>%Tie/Other</t>
  </si>
  <si>
    <t>Initiator Outcome</t>
  </si>
  <si>
    <t>%W</t>
  </si>
  <si>
    <t>%L</t>
  </si>
  <si>
    <t>participants in IWR).  </t>
  </si>
  <si>
    <t>Table 16: Duration of Wars by Outcomes and Joiners</t>
  </si>
  <si>
    <t>Table 17:  Initiator/Target Fatalities</t>
  </si>
  <si>
    <t>Table 15: Joint Effects of Coalitions/Joiners and Capabilities on Outcome</t>
  </si>
  <si>
    <t>Table 14: Coalition Wars</t>
  </si>
  <si>
    <t>Table 13: Joiner Wars with Strong Initiators [RelCap(I)&gt;0.75]</t>
  </si>
  <si>
    <t>Table 12: Joint Effects of Joiners and Capabilities on Outcome</t>
  </si>
  <si>
    <t>Table 11: Joiner Wars</t>
  </si>
  <si>
    <t>Table 10: Joiners by Side vs. Outcome</t>
  </si>
  <si>
    <t>Table 9: Joiners vs. Outcome</t>
  </si>
  <si>
    <t>Table 8: The Ten Weakest Initiators</t>
  </si>
  <si>
    <t>Table 7: The Ten Strongest Initiators</t>
  </si>
  <si>
    <t>Table 6: RelCap(I) and RelCap(T) near Parity</t>
  </si>
  <si>
    <t>Table 5: Capabilities vs. Outcome</t>
  </si>
  <si>
    <t>*</t>
  </si>
  <si>
    <t xml:space="preserve">IWR/I different from COW/I </t>
  </si>
  <si>
    <t xml:space="preserve">IWR/I different from MID/I </t>
  </si>
  <si>
    <t>w</t>
  </si>
  <si>
    <t>l</t>
  </si>
  <si>
    <t>t</t>
  </si>
  <si>
    <t>Note that IWR does not agree with COW initiator on war #16, but we do agree on the general point of which side was the aggressor.</t>
  </si>
  <si>
    <t>Note: columns for calculation do NOT match columns in Table 3; M=Table Col 2; N=Table Col 3; O= Table Col 1</t>
  </si>
  <si>
    <t>STDEVP for all winning initiators:</t>
  </si>
  <si>
    <t>STDEVP pre-1900:</t>
  </si>
  <si>
    <t>STDEVP 1900+:</t>
  </si>
  <si>
    <t>Relcap Mvg Avg</t>
  </si>
  <si>
    <t>STDEVP for all losing initiators:</t>
  </si>
  <si>
    <t>Won</t>
  </si>
  <si>
    <t>Lost</t>
  </si>
  <si>
    <t>Hand counting from table in T2</t>
  </si>
  <si>
    <t>%W Pre-1901</t>
  </si>
  <si>
    <t>%L Pre-1901</t>
  </si>
  <si>
    <t>%T/O Pre-1901</t>
  </si>
  <si>
    <t>%W 1901+</t>
  </si>
  <si>
    <t>%L 1901+</t>
  </si>
  <si>
    <t>%T/O 1901+</t>
  </si>
  <si>
    <t>Pre-1901</t>
  </si>
  <si>
    <t>1901+</t>
  </si>
  <si>
    <t>Yom Kippur*</t>
  </si>
  <si>
    <t>&gt;.5, &lt;/=.75</t>
  </si>
  <si>
    <t>&lt;.25</t>
  </si>
  <si>
    <t>.25&lt;/=/&lt;/=.5</t>
  </si>
  <si>
    <t>IF(AND(A2&gt;A3, A2&lt;A4), "OK", "Not OK")</t>
  </si>
  <si>
    <t>Moving since 1900</t>
  </si>
  <si>
    <t>Moving to 1900:</t>
  </si>
  <si>
    <t>Moving from 1945 on</t>
  </si>
  <si>
    <t>RelMilCap(I) Moving Average</t>
  </si>
  <si>
    <t>STDEVP=</t>
  </si>
  <si>
    <t>Rel E/S Moving Average</t>
  </si>
  <si>
    <t xml:space="preserve">The moving average graphs for outcomes use a war’s ending year as the x-axis variable. </t>
  </si>
  <si>
    <t>stedevp=</t>
  </si>
  <si>
    <t>Composite COW/MID Moving Average for Wins</t>
  </si>
  <si>
    <t>This is sig at p&lt;.001</t>
  </si>
  <si>
    <t>Years Since Last Initiation</t>
  </si>
  <si>
    <t>Average Frequency of Wars</t>
  </si>
  <si>
    <t>Counter</t>
  </si>
  <si>
    <t>Chance of War Occurring</t>
  </si>
  <si>
    <t>Composite COW/MID Moving Average for Wins (Chance of Winning)</t>
  </si>
  <si>
    <t>Composite COW/MID Moving Average for Wins From 1945</t>
  </si>
  <si>
    <t>Composite COW/MID Moving Average for Wins From 1900</t>
  </si>
  <si>
    <t>Composites use Column O for scaling</t>
  </si>
  <si>
    <t>Frequency From 1900</t>
  </si>
  <si>
    <t>War Name</t>
  </si>
  <si>
    <t># Clear Y Outcomes:</t>
  </si>
  <si>
    <t>MID Outcome and COW Initiator</t>
  </si>
  <si>
    <t>where the MID initiators are not participants in COW (and thus not</t>
  </si>
  <si>
    <t>FRN, ITA, and UKG are attacking initiators in MID, while RUM and CZE are the COW initiators.</t>
  </si>
  <si>
    <t>YUG, RUM, and CZE join Side A (attackers) in MID.  COW and MID agree that HUN was the target, and lost.</t>
  </si>
  <si>
    <t>Combined MID and COW Moving Averages: Win %</t>
  </si>
  <si>
    <t>Combined MID and COW Moving Averages: Lose %</t>
  </si>
  <si>
    <t>Combined MID and COW Moving Averages: Tie/Other %</t>
  </si>
  <si>
    <t>COW/MID Average</t>
  </si>
  <si>
    <t>COW and MID Averaged</t>
  </si>
  <si>
    <t>1945+</t>
  </si>
  <si>
    <t>N=23</t>
  </si>
  <si>
    <t>N=47</t>
  </si>
  <si>
    <t>N=79</t>
  </si>
  <si>
    <t>Composite COW/MID Moving Average for Wins After 1900 (Chance of Winning)</t>
  </si>
  <si>
    <t>Composite COW/MID Moving Average for Wins After 1945 (Chance of Winning)</t>
  </si>
  <si>
    <t>From F2F3 Data</t>
  </si>
  <si>
    <t>Moving COW After 1900</t>
  </si>
  <si>
    <t>Moving MID After 1900</t>
  </si>
  <si>
    <t>Moving COW After 1945</t>
  </si>
  <si>
    <t>Moving MID After 1945</t>
  </si>
  <si>
    <t>1946-1991</t>
  </si>
  <si>
    <t>Table 3: Sensitivity Analysis</t>
  </si>
  <si>
    <t>48 (COW) ; 39 (MID)</t>
  </si>
  <si>
    <t>24 (COW); 24 (MID)</t>
  </si>
  <si>
    <t>7 (COW); 16 (MID)</t>
  </si>
  <si>
    <t>IWR Initiator and Averaged COW/MID Outcomes</t>
  </si>
  <si>
    <t>IWR Results</t>
  </si>
  <si>
    <t>Other Ways of Determining Initiator Win/Loss Ratios</t>
  </si>
  <si>
    <t>Avg COW/MID</t>
  </si>
  <si>
    <t>Average COW/MID</t>
  </si>
  <si>
    <t>Table 2: War Outcomes for Initiators</t>
  </si>
  <si>
    <t>Table 4: Initiator Outcomes by Time Period</t>
  </si>
  <si>
    <t>&lt;.25, N=11</t>
  </si>
  <si>
    <t>&gt;25-.5, N=19</t>
  </si>
  <si>
    <t>.5-.75, N=11</t>
  </si>
  <si>
    <t>&gt;.75, N=38</t>
  </si>
  <si>
    <t>Initiator Win Rate for All Wars</t>
  </si>
  <si>
    <t>Initiator Win Rates Through 1900, then After</t>
  </si>
  <si>
    <t>CAN, EGY, FRN, ITA, MOR, OMA, QAT, SAU, SYR, UAE, UKG, USA</t>
  </si>
  <si>
    <t>Avg</t>
  </si>
  <si>
    <t>Avg All Years</t>
  </si>
  <si>
    <t>Avg 1901-On</t>
  </si>
  <si>
    <t>Avg Post 1945</t>
  </si>
  <si>
    <t>N=39</t>
  </si>
  <si>
    <t>N= 17</t>
  </si>
  <si>
    <t>N= 7</t>
  </si>
  <si>
    <t>N=19</t>
  </si>
  <si>
    <t>N= 14</t>
  </si>
  <si>
    <t>COW Initiator / COW Outcome</t>
  </si>
  <si>
    <t>MID Initiator / COW Outcome</t>
  </si>
  <si>
    <t>MID Initiator / MID Outcome</t>
  </si>
  <si>
    <t>COW Initiator / MID Outcome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</si>
</sst>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.000"/>
    <numFmt numFmtId="170" formatCode="0.00000000"/>
    <numFmt numFmtId="171" formatCode="0.0000000"/>
    <numFmt numFmtId="172" formatCode="0.000000"/>
    <numFmt numFmtId="173" formatCode="0.000%"/>
    <numFmt numFmtId="174" formatCode="0.0000"/>
    <numFmt numFmtId="175" formatCode="0.00000000%"/>
    <numFmt numFmtId="176" formatCode="0.00000000000"/>
    <numFmt numFmtId="177" formatCode="0.0"/>
    <numFmt numFmtId="178" formatCode="[$-409]dddd\,\ mmmm\ dd\,\ yyyy"/>
    <numFmt numFmtId="179" formatCode="0.0%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10"/>
      <color indexed="4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color indexed="13"/>
      <name val="Arial"/>
      <family val="2"/>
    </font>
    <font>
      <sz val="9.75"/>
      <name val="Arial"/>
      <family val="2"/>
    </font>
    <font>
      <b/>
      <sz val="10"/>
      <color indexed="18"/>
      <name val="Arial"/>
      <family val="2"/>
    </font>
    <font>
      <sz val="12.5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sz val="10.75"/>
      <name val="Arial"/>
      <family val="2"/>
    </font>
    <font>
      <sz val="10"/>
      <color indexed="9"/>
      <name val="Arial"/>
      <family val="0"/>
    </font>
    <font>
      <i/>
      <sz val="10"/>
      <color indexed="48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12"/>
      <name val="Arial"/>
      <family val="0"/>
    </font>
    <font>
      <sz val="10"/>
      <color indexed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169" fontId="0" fillId="0" borderId="0" xfId="0" applyNumberFormat="1" applyAlignment="1">
      <alignment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wrapText="1"/>
    </xf>
    <xf numFmtId="0" fontId="18" fillId="5" borderId="0" xfId="0" applyFont="1" applyFill="1" applyAlignment="1">
      <alignment horizontal="center" wrapText="1"/>
    </xf>
    <xf numFmtId="0" fontId="21" fillId="6" borderId="0" xfId="0" applyFont="1" applyFill="1" applyAlignment="1">
      <alignment horizontal="center" wrapText="1"/>
    </xf>
    <xf numFmtId="169" fontId="21" fillId="6" borderId="0" xfId="0" applyNumberFormat="1" applyFont="1" applyFill="1" applyAlignment="1">
      <alignment horizontal="center" wrapText="1"/>
    </xf>
    <xf numFmtId="0" fontId="21" fillId="6" borderId="0" xfId="0" applyFont="1" applyFill="1" applyAlignment="1">
      <alignment wrapText="1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/>
    </xf>
    <xf numFmtId="0" fontId="5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/>
    </xf>
    <xf numFmtId="10" fontId="8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3" fillId="7" borderId="2" xfId="0" applyFont="1" applyFill="1" applyBorder="1" applyAlignment="1">
      <alignment horizontal="right"/>
    </xf>
    <xf numFmtId="0" fontId="5" fillId="7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3" fillId="7" borderId="3" xfId="0" applyFont="1" applyFill="1" applyBorder="1" applyAlignment="1">
      <alignment horizontal="right"/>
    </xf>
    <xf numFmtId="169" fontId="0" fillId="7" borderId="1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16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/>
    </xf>
    <xf numFmtId="0" fontId="0" fillId="9" borderId="0" xfId="0" applyFill="1" applyAlignment="1">
      <alignment/>
    </xf>
    <xf numFmtId="169" fontId="0" fillId="9" borderId="0" xfId="0" applyNumberForma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NumberFormat="1" applyFill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/>
    </xf>
    <xf numFmtId="0" fontId="0" fillId="10" borderId="0" xfId="0" applyFill="1" applyAlignment="1">
      <alignment/>
    </xf>
    <xf numFmtId="169" fontId="0" fillId="10" borderId="0" xfId="0" applyNumberFormat="1" applyFill="1" applyAlignment="1">
      <alignment/>
    </xf>
    <xf numFmtId="0" fontId="0" fillId="10" borderId="0" xfId="0" applyFill="1" applyAlignment="1">
      <alignment horizontal="center"/>
    </xf>
    <xf numFmtId="0" fontId="0" fillId="10" borderId="0" xfId="0" applyNumberFormat="1" applyFill="1" applyAlignment="1">
      <alignment/>
    </xf>
    <xf numFmtId="0" fontId="0" fillId="11" borderId="0" xfId="0" applyFill="1" applyAlignment="1">
      <alignment/>
    </xf>
    <xf numFmtId="169" fontId="0" fillId="11" borderId="0" xfId="0" applyNumberFormat="1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NumberFormat="1" applyFill="1" applyAlignment="1">
      <alignment/>
    </xf>
    <xf numFmtId="0" fontId="0" fillId="7" borderId="1" xfId="0" applyFont="1" applyFill="1" applyBorder="1" applyAlignment="1">
      <alignment horizontal="left" wrapText="1"/>
    </xf>
    <xf numFmtId="169" fontId="0" fillId="7" borderId="1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174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174" fontId="0" fillId="7" borderId="1" xfId="0" applyNumberFormat="1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right" vertical="top"/>
    </xf>
    <xf numFmtId="0" fontId="0" fillId="7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center" vertical="top" wrapText="1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1" fontId="8" fillId="7" borderId="1" xfId="0" applyNumberFormat="1" applyFont="1" applyFill="1" applyBorder="1" applyAlignment="1">
      <alignment/>
    </xf>
    <xf numFmtId="1" fontId="8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/>
    </xf>
    <xf numFmtId="1" fontId="8" fillId="7" borderId="1" xfId="0" applyNumberFormat="1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/>
    </xf>
    <xf numFmtId="2" fontId="8" fillId="7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/>
    </xf>
    <xf numFmtId="2" fontId="8" fillId="7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14" borderId="0" xfId="0" applyFill="1" applyAlignment="1">
      <alignment/>
    </xf>
    <xf numFmtId="0" fontId="8" fillId="7" borderId="5" xfId="0" applyFont="1" applyFill="1" applyBorder="1" applyAlignment="1">
      <alignment/>
    </xf>
    <xf numFmtId="0" fontId="22" fillId="7" borderId="6" xfId="0" applyFont="1" applyFill="1" applyBorder="1" applyAlignment="1">
      <alignment/>
    </xf>
    <xf numFmtId="0" fontId="22" fillId="7" borderId="1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10" fontId="8" fillId="7" borderId="5" xfId="0" applyNumberFormat="1" applyFont="1" applyFill="1" applyBorder="1" applyAlignment="1">
      <alignment/>
    </xf>
    <xf numFmtId="0" fontId="8" fillId="7" borderId="8" xfId="0" applyFont="1" applyFill="1" applyBorder="1" applyAlignment="1">
      <alignment/>
    </xf>
    <xf numFmtId="10" fontId="8" fillId="7" borderId="1" xfId="0" applyNumberFormat="1" applyFont="1" applyFill="1" applyBorder="1" applyAlignment="1">
      <alignment/>
    </xf>
    <xf numFmtId="0" fontId="8" fillId="7" borderId="9" xfId="0" applyFont="1" applyFill="1" applyBorder="1" applyAlignment="1">
      <alignment/>
    </xf>
    <xf numFmtId="10" fontId="8" fillId="7" borderId="9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169" fontId="0" fillId="7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169" fontId="0" fillId="7" borderId="1" xfId="0" applyNumberFormat="1" applyFont="1" applyFill="1" applyBorder="1" applyAlignment="1">
      <alignment vertical="top"/>
    </xf>
    <xf numFmtId="169" fontId="0" fillId="7" borderId="1" xfId="0" applyNumberFormat="1" applyFill="1" applyBorder="1" applyAlignment="1">
      <alignment vertical="top"/>
    </xf>
    <xf numFmtId="0" fontId="25" fillId="0" borderId="0" xfId="0" applyFont="1" applyAlignment="1">
      <alignment/>
    </xf>
    <xf numFmtId="0" fontId="0" fillId="15" borderId="0" xfId="0" applyFill="1" applyAlignment="1">
      <alignment vertical="top"/>
    </xf>
    <xf numFmtId="0" fontId="21" fillId="16" borderId="0" xfId="0" applyFont="1" applyFill="1" applyAlignment="1">
      <alignment vertical="top" wrapText="1"/>
    </xf>
    <xf numFmtId="0" fontId="21" fillId="16" borderId="0" xfId="0" applyFont="1" applyFill="1" applyAlignment="1">
      <alignment vertical="top"/>
    </xf>
    <xf numFmtId="0" fontId="0" fillId="15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17" borderId="1" xfId="0" applyFont="1" applyFill="1" applyBorder="1" applyAlignment="1">
      <alignment vertical="top"/>
    </xf>
    <xf numFmtId="0" fontId="12" fillId="17" borderId="1" xfId="0" applyFont="1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10" fontId="0" fillId="0" borderId="0" xfId="0" applyNumberFormat="1" applyAlignment="1">
      <alignment vertical="top"/>
    </xf>
    <xf numFmtId="0" fontId="3" fillId="7" borderId="1" xfId="0" applyFont="1" applyFill="1" applyBorder="1" applyAlignment="1">
      <alignment horizontal="right" vertical="center"/>
    </xf>
    <xf numFmtId="10" fontId="3" fillId="7" borderId="1" xfId="0" applyNumberFormat="1" applyFont="1" applyFill="1" applyBorder="1" applyAlignment="1">
      <alignment horizontal="right" vertical="center"/>
    </xf>
    <xf numFmtId="0" fontId="27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2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8" fillId="7" borderId="10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2" fontId="21" fillId="6" borderId="0" xfId="0" applyNumberFormat="1" applyFont="1" applyFill="1" applyAlignment="1">
      <alignment wrapText="1"/>
    </xf>
    <xf numFmtId="2" fontId="0" fillId="0" borderId="0" xfId="0" applyNumberFormat="1" applyAlignment="1">
      <alignment/>
    </xf>
    <xf numFmtId="0" fontId="13" fillId="3" borderId="0" xfId="0" applyFont="1" applyFill="1" applyAlignment="1">
      <alignment horizontal="center" wrapText="1"/>
    </xf>
    <xf numFmtId="9" fontId="0" fillId="0" borderId="0" xfId="0" applyNumberFormat="1" applyAlignment="1">
      <alignment/>
    </xf>
    <xf numFmtId="0" fontId="2" fillId="17" borderId="0" xfId="0" applyFont="1" applyFill="1" applyAlignment="1">
      <alignment vertical="top"/>
    </xf>
    <xf numFmtId="0" fontId="2" fillId="17" borderId="0" xfId="0" applyFont="1" applyFill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22" fillId="7" borderId="9" xfId="0" applyFont="1" applyFill="1" applyBorder="1" applyAlignment="1">
      <alignment/>
    </xf>
    <xf numFmtId="179" fontId="0" fillId="0" borderId="0" xfId="0" applyNumberFormat="1" applyAlignment="1">
      <alignment/>
    </xf>
    <xf numFmtId="0" fontId="5" fillId="7" borderId="6" xfId="0" applyFont="1" applyFill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9" fontId="8" fillId="7" borderId="1" xfId="0" applyNumberFormat="1" applyFont="1" applyFill="1" applyBorder="1" applyAlignment="1">
      <alignment horizontal="center"/>
    </xf>
    <xf numFmtId="9" fontId="8" fillId="7" borderId="5" xfId="0" applyNumberFormat="1" applyFont="1" applyFill="1" applyBorder="1" applyAlignment="1">
      <alignment/>
    </xf>
    <xf numFmtId="9" fontId="8" fillId="7" borderId="1" xfId="0" applyNumberFormat="1" applyFont="1" applyFill="1" applyBorder="1" applyAlignment="1">
      <alignment/>
    </xf>
    <xf numFmtId="9" fontId="8" fillId="7" borderId="9" xfId="0" applyNumberFormat="1" applyFont="1" applyFill="1" applyBorder="1" applyAlignment="1">
      <alignment/>
    </xf>
    <xf numFmtId="9" fontId="3" fillId="7" borderId="1" xfId="0" applyNumberFormat="1" applyFont="1" applyFill="1" applyBorder="1" applyAlignment="1">
      <alignment horizontal="right" vertical="center"/>
    </xf>
    <xf numFmtId="0" fontId="22" fillId="7" borderId="11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/>
    </xf>
    <xf numFmtId="0" fontId="8" fillId="7" borderId="6" xfId="0" applyFont="1" applyFill="1" applyBorder="1" applyAlignment="1">
      <alignment/>
    </xf>
    <xf numFmtId="0" fontId="2" fillId="17" borderId="1" xfId="0" applyFont="1" applyFill="1" applyBorder="1" applyAlignment="1">
      <alignment horizontal="center"/>
    </xf>
    <xf numFmtId="0" fontId="23" fillId="1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17" borderId="6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8" fillId="7" borderId="6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2" fillId="17" borderId="2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/>
    </xf>
    <xf numFmtId="0" fontId="22" fillId="7" borderId="14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" xfId="0" applyFill="1" applyBorder="1" applyAlignment="1">
      <alignment/>
    </xf>
    <xf numFmtId="0" fontId="8" fillId="7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2" fillId="7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8" fillId="7" borderId="17" xfId="0" applyFont="1" applyFill="1" applyBorder="1" applyAlignment="1">
      <alignment/>
    </xf>
    <xf numFmtId="0" fontId="8" fillId="7" borderId="15" xfId="0" applyFont="1" applyFill="1" applyBorder="1" applyAlignment="1">
      <alignment/>
    </xf>
    <xf numFmtId="0" fontId="0" fillId="0" borderId="0" xfId="0" applyAlignment="1">
      <alignment/>
    </xf>
    <xf numFmtId="0" fontId="5" fillId="7" borderId="1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17" borderId="6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7" borderId="6" xfId="0" applyFill="1" applyBorder="1" applyAlignment="1">
      <alignment/>
    </xf>
    <xf numFmtId="0" fontId="2" fillId="17" borderId="6" xfId="0" applyFont="1" applyFill="1" applyBorder="1" applyAlignment="1">
      <alignment/>
    </xf>
    <xf numFmtId="0" fontId="2" fillId="17" borderId="12" xfId="0" applyFont="1" applyFill="1" applyBorder="1" applyAlignment="1">
      <alignment/>
    </xf>
    <xf numFmtId="0" fontId="2" fillId="17" borderId="2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7" borderId="12" xfId="0" applyFont="1" applyFill="1" applyBorder="1" applyAlignment="1">
      <alignment/>
    </xf>
    <xf numFmtId="0" fontId="2" fillId="17" borderId="6" xfId="0" applyFont="1" applyFill="1" applyBorder="1" applyAlignment="1">
      <alignment horizontal="center"/>
    </xf>
    <xf numFmtId="0" fontId="23" fillId="17" borderId="12" xfId="0" applyFont="1" applyFill="1" applyBorder="1" applyAlignment="1">
      <alignment horizontal="center"/>
    </xf>
    <xf numFmtId="0" fontId="23" fillId="17" borderId="2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/>
    </xf>
    <xf numFmtId="0" fontId="19" fillId="8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3" fillId="17" borderId="12" xfId="0" applyFont="1" applyFill="1" applyBorder="1" applyAlignment="1">
      <alignment/>
    </xf>
    <xf numFmtId="0" fontId="23" fillId="17" borderId="2" xfId="0" applyFont="1" applyFill="1" applyBorder="1" applyAlignment="1">
      <alignment/>
    </xf>
    <xf numFmtId="0" fontId="5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7" borderId="6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2" fontId="8" fillId="7" borderId="1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left"/>
    </xf>
    <xf numFmtId="1" fontId="8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worksheet" Target="worksheets/sheet15.xml" /><Relationship Id="rId28" Type="http://schemas.openxmlformats.org/officeDocument/2006/relationships/worksheet" Target="worksheets/sheet16.xml" /><Relationship Id="rId29" Type="http://schemas.openxmlformats.org/officeDocument/2006/relationships/worksheet" Target="worksheets/sheet17.xml" /><Relationship Id="rId30" Type="http://schemas.openxmlformats.org/officeDocument/2006/relationships/worksheet" Target="worksheets/sheet18.xml" /><Relationship Id="rId31" Type="http://schemas.openxmlformats.org/officeDocument/2006/relationships/chartsheet" Target="chartsheets/sheet13.xml" /><Relationship Id="rId32" Type="http://schemas.openxmlformats.org/officeDocument/2006/relationships/chartsheet" Target="chartsheets/sheet14.xml" /><Relationship Id="rId33" Type="http://schemas.openxmlformats.org/officeDocument/2006/relationships/chartsheet" Target="chartsheets/sheet15.xml" /><Relationship Id="rId34" Type="http://schemas.openxmlformats.org/officeDocument/2006/relationships/chartsheet" Target="chartsheets/sheet16.xml" /><Relationship Id="rId35" Type="http://schemas.openxmlformats.org/officeDocument/2006/relationships/worksheet" Target="worksheets/sheet19.xml" /><Relationship Id="rId36" Type="http://schemas.openxmlformats.org/officeDocument/2006/relationships/chartsheet" Target="chartsheets/sheet17.xml" /><Relationship Id="rId37" Type="http://schemas.openxmlformats.org/officeDocument/2006/relationships/worksheet" Target="worksheets/sheet20.xml" /><Relationship Id="rId38" Type="http://schemas.openxmlformats.org/officeDocument/2006/relationships/chartsheet" Target="chartsheets/sheet18.xml" /><Relationship Id="rId39" Type="http://schemas.openxmlformats.org/officeDocument/2006/relationships/worksheet" Target="worksheets/sheet21.xml" /><Relationship Id="rId40" Type="http://schemas.openxmlformats.org/officeDocument/2006/relationships/chartsheet" Target="chartsheets/sheet19.xml" /><Relationship Id="rId41" Type="http://schemas.openxmlformats.org/officeDocument/2006/relationships/worksheet" Target="worksheets/sheet22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chartsheet" Target="chartsheets/sheet22.xml" /><Relationship Id="rId46" Type="http://schemas.openxmlformats.org/officeDocument/2006/relationships/worksheet" Target="worksheets/sheet24.xml" /><Relationship Id="rId47" Type="http://schemas.openxmlformats.org/officeDocument/2006/relationships/worksheet" Target="worksheets/sheet25.xml" /><Relationship Id="rId48" Type="http://schemas.openxmlformats.org/officeDocument/2006/relationships/worksheet" Target="worksheets/sheet26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1: Initiator Success Rates Over Time (COW vs. MID)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'F1 -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'F1 - Data'!$E$2:$E$80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0.7142857142857143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0.7</c:v>
                </c:pt>
                <c:pt idx="10">
                  <c:v>0.7272727272727273</c:v>
                </c:pt>
                <c:pt idx="11">
                  <c:v>0.75</c:v>
                </c:pt>
                <c:pt idx="12">
                  <c:v>0.7692307692307693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0.7222222222222222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0.7619047619047619</c:v>
                </c:pt>
                <c:pt idx="21">
                  <c:v>0.7727272727272727</c:v>
                </c:pt>
                <c:pt idx="22">
                  <c:v>0.782608695652174</c:v>
                </c:pt>
                <c:pt idx="23">
                  <c:v>0.7916666666666666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0.7777777777777778</c:v>
                </c:pt>
                <c:pt idx="27">
                  <c:v>0.7857142857142857</c:v>
                </c:pt>
                <c:pt idx="28">
                  <c:v>0.7586206896551724</c:v>
                </c:pt>
                <c:pt idx="29">
                  <c:v>0.7666666666666667</c:v>
                </c:pt>
                <c:pt idx="30">
                  <c:v>0.7741935483870968</c:v>
                </c:pt>
                <c:pt idx="31">
                  <c:v>0.78125</c:v>
                </c:pt>
                <c:pt idx="32">
                  <c:v>0.7575757575757576</c:v>
                </c:pt>
                <c:pt idx="33">
                  <c:v>0.7647058823529411</c:v>
                </c:pt>
                <c:pt idx="34">
                  <c:v>0.7714285714285715</c:v>
                </c:pt>
                <c:pt idx="35">
                  <c:v>0.7777777777777778</c:v>
                </c:pt>
                <c:pt idx="36">
                  <c:v>0.7567567567567568</c:v>
                </c:pt>
                <c:pt idx="37">
                  <c:v>0.7631578947368421</c:v>
                </c:pt>
                <c:pt idx="38">
                  <c:v>0.7692307692307693</c:v>
                </c:pt>
                <c:pt idx="39">
                  <c:v>0.75</c:v>
                </c:pt>
                <c:pt idx="40">
                  <c:v>0.7560975609756098</c:v>
                </c:pt>
                <c:pt idx="41">
                  <c:v>0.7380952380952381</c:v>
                </c:pt>
                <c:pt idx="42">
                  <c:v>0.7441860465116279</c:v>
                </c:pt>
                <c:pt idx="43">
                  <c:v>0.7272727272727273</c:v>
                </c:pt>
                <c:pt idx="44">
                  <c:v>0.7111111111111111</c:v>
                </c:pt>
                <c:pt idx="45">
                  <c:v>0.717391304347826</c:v>
                </c:pt>
                <c:pt idx="46">
                  <c:v>0.723404255319149</c:v>
                </c:pt>
                <c:pt idx="47">
                  <c:v>0.7291666666666666</c:v>
                </c:pt>
                <c:pt idx="48">
                  <c:v>0.7346938775510204</c:v>
                </c:pt>
                <c:pt idx="49">
                  <c:v>0.74</c:v>
                </c:pt>
                <c:pt idx="50">
                  <c:v>0.7254901960784313</c:v>
                </c:pt>
                <c:pt idx="51">
                  <c:v>0.7115384615384616</c:v>
                </c:pt>
                <c:pt idx="52">
                  <c:v>0.7169811320754716</c:v>
                </c:pt>
                <c:pt idx="53">
                  <c:v>0.7222222222222222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0.7017543859649122</c:v>
                </c:pt>
                <c:pt idx="57">
                  <c:v>0.6896551724137931</c:v>
                </c:pt>
                <c:pt idx="58">
                  <c:v>0.6779661016949152</c:v>
                </c:pt>
                <c:pt idx="59">
                  <c:v>0.6833333333333333</c:v>
                </c:pt>
                <c:pt idx="60">
                  <c:v>0.6721311475409836</c:v>
                </c:pt>
                <c:pt idx="61">
                  <c:v>0.6774193548387096</c:v>
                </c:pt>
                <c:pt idx="62">
                  <c:v>0.6825396825396826</c:v>
                </c:pt>
                <c:pt idx="63">
                  <c:v>0.671875</c:v>
                </c:pt>
                <c:pt idx="64">
                  <c:v>0.6615384615384615</c:v>
                </c:pt>
                <c:pt idx="65">
                  <c:v>0.6515151515151515</c:v>
                </c:pt>
                <c:pt idx="66">
                  <c:v>0.6567164179104478</c:v>
                </c:pt>
                <c:pt idx="67">
                  <c:v>0.6470588235294118</c:v>
                </c:pt>
                <c:pt idx="68">
                  <c:v>0.6521739130434783</c:v>
                </c:pt>
                <c:pt idx="69">
                  <c:v>0.6571428571428571</c:v>
                </c:pt>
                <c:pt idx="70">
                  <c:v>0.647887323943662</c:v>
                </c:pt>
                <c:pt idx="71">
                  <c:v>0.6527777777777778</c:v>
                </c:pt>
                <c:pt idx="72">
                  <c:v>0.6438356164383562</c:v>
                </c:pt>
                <c:pt idx="73">
                  <c:v>0.6486486486486487</c:v>
                </c:pt>
                <c:pt idx="74">
                  <c:v>0.64</c:v>
                </c:pt>
                <c:pt idx="75">
                  <c:v>0.631578947368421</c:v>
                </c:pt>
                <c:pt idx="76">
                  <c:v>0.6233766233766234</c:v>
                </c:pt>
                <c:pt idx="77">
                  <c:v>0.6153846153846154</c:v>
                </c:pt>
                <c:pt idx="78">
                  <c:v>0.6075949367088608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'F1 - Data'!$G$2:$G$80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0.6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  <c:pt idx="8">
                  <c:v>0.5555555555555556</c:v>
                </c:pt>
                <c:pt idx="9">
                  <c:v>0.6</c:v>
                </c:pt>
                <c:pt idx="10">
                  <c:v>0.6363636363636364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0.6666666666666666</c:v>
                </c:pt>
                <c:pt idx="15">
                  <c:v>0.625</c:v>
                </c:pt>
                <c:pt idx="16">
                  <c:v>0.6470588235294118</c:v>
                </c:pt>
                <c:pt idx="17">
                  <c:v>0.6111111111111112</c:v>
                </c:pt>
                <c:pt idx="18">
                  <c:v>0.631578947368421</c:v>
                </c:pt>
                <c:pt idx="19">
                  <c:v>0.65</c:v>
                </c:pt>
                <c:pt idx="20">
                  <c:v>0.6666666666666666</c:v>
                </c:pt>
                <c:pt idx="21">
                  <c:v>0.6818181818181818</c:v>
                </c:pt>
                <c:pt idx="22">
                  <c:v>0.6956521739130435</c:v>
                </c:pt>
                <c:pt idx="23">
                  <c:v>0.7083333333333334</c:v>
                </c:pt>
                <c:pt idx="24">
                  <c:v>0.72</c:v>
                </c:pt>
                <c:pt idx="25">
                  <c:v>0.6923076923076923</c:v>
                </c:pt>
                <c:pt idx="26">
                  <c:v>0.7037037037037037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0.7</c:v>
                </c:pt>
                <c:pt idx="30">
                  <c:v>0.7096774193548387</c:v>
                </c:pt>
                <c:pt idx="31">
                  <c:v>0.6875</c:v>
                </c:pt>
                <c:pt idx="32">
                  <c:v>0.6666666666666666</c:v>
                </c:pt>
                <c:pt idx="33">
                  <c:v>0.6470588235294118</c:v>
                </c:pt>
                <c:pt idx="34">
                  <c:v>0.6571428571428571</c:v>
                </c:pt>
                <c:pt idx="35">
                  <c:v>0.6666666666666666</c:v>
                </c:pt>
                <c:pt idx="36">
                  <c:v>0.6486486486486487</c:v>
                </c:pt>
                <c:pt idx="37">
                  <c:v>0.6578947368421053</c:v>
                </c:pt>
                <c:pt idx="38">
                  <c:v>0.6666666666666666</c:v>
                </c:pt>
                <c:pt idx="39">
                  <c:v>0.65</c:v>
                </c:pt>
                <c:pt idx="40">
                  <c:v>0.6585365853658537</c:v>
                </c:pt>
                <c:pt idx="41">
                  <c:v>0.6428571428571429</c:v>
                </c:pt>
                <c:pt idx="42">
                  <c:v>0.6511627906976745</c:v>
                </c:pt>
                <c:pt idx="43">
                  <c:v>0.6363636363636364</c:v>
                </c:pt>
                <c:pt idx="44">
                  <c:v>0.6222222222222222</c:v>
                </c:pt>
                <c:pt idx="45">
                  <c:v>0.6086956521739131</c:v>
                </c:pt>
                <c:pt idx="46">
                  <c:v>0.6170212765957447</c:v>
                </c:pt>
                <c:pt idx="47">
                  <c:v>0.6041666666666666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0.5849056603773585</c:v>
                </c:pt>
                <c:pt idx="53">
                  <c:v>0.5740740740740741</c:v>
                </c:pt>
                <c:pt idx="54">
                  <c:v>0.5818181818181818</c:v>
                </c:pt>
                <c:pt idx="55">
                  <c:v>0.5714285714285714</c:v>
                </c:pt>
                <c:pt idx="56">
                  <c:v>0.5614035087719298</c:v>
                </c:pt>
                <c:pt idx="57">
                  <c:v>0.5517241379310345</c:v>
                </c:pt>
                <c:pt idx="58">
                  <c:v>0.5423728813559322</c:v>
                </c:pt>
                <c:pt idx="59">
                  <c:v>0.55</c:v>
                </c:pt>
                <c:pt idx="60">
                  <c:v>0.5409836065573771</c:v>
                </c:pt>
                <c:pt idx="61">
                  <c:v>0.5483870967741935</c:v>
                </c:pt>
                <c:pt idx="62">
                  <c:v>0.5396825396825397</c:v>
                </c:pt>
                <c:pt idx="63">
                  <c:v>0.53125</c:v>
                </c:pt>
                <c:pt idx="64">
                  <c:v>0.5230769230769231</c:v>
                </c:pt>
                <c:pt idx="65">
                  <c:v>0.5151515151515151</c:v>
                </c:pt>
                <c:pt idx="66">
                  <c:v>0.5223880597014925</c:v>
                </c:pt>
                <c:pt idx="67">
                  <c:v>0.5147058823529411</c:v>
                </c:pt>
                <c:pt idx="68">
                  <c:v>0.5217391304347826</c:v>
                </c:pt>
                <c:pt idx="69">
                  <c:v>0.5285714285714286</c:v>
                </c:pt>
                <c:pt idx="70">
                  <c:v>0.5211267605633803</c:v>
                </c:pt>
                <c:pt idx="71">
                  <c:v>0.5277777777777778</c:v>
                </c:pt>
                <c:pt idx="72">
                  <c:v>0.5205479452054794</c:v>
                </c:pt>
                <c:pt idx="73">
                  <c:v>0.527027027027027</c:v>
                </c:pt>
                <c:pt idx="74">
                  <c:v>0.52</c:v>
                </c:pt>
                <c:pt idx="75">
                  <c:v>0.5131578947368421</c:v>
                </c:pt>
                <c:pt idx="76">
                  <c:v>0.5064935064935064</c:v>
                </c:pt>
                <c:pt idx="77">
                  <c:v>0.5</c:v>
                </c:pt>
                <c:pt idx="78">
                  <c:v>0.4936708860759494</c:v>
                </c:pt>
              </c:numCache>
            </c:numRef>
          </c:yVal>
          <c:smooth val="0"/>
        </c:ser>
        <c:axId val="34905324"/>
        <c:axId val="45712461"/>
      </c:scatterChart>
      <c:valAx>
        <c:axId val="34905324"/>
        <c:scaling>
          <c:orientation val="minMax"/>
          <c:max val="2000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712461"/>
        <c:crossesAt val="0.45"/>
        <c:crossBetween val="midCat"/>
        <c:dispUnits/>
      </c:valAx>
      <c:valAx>
        <c:axId val="45712461"/>
        <c:scaling>
          <c:orientation val="minMax"/>
          <c:max val="1"/>
          <c:min val="0.4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905324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7: Effects of Joiners on (COW) Outcomes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Joiners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'F7,8 - Data'!$B$67:$B$83</c:f>
              <c:numCache>
                <c:ptCount val="17"/>
                <c:pt idx="0">
                  <c:v>1848</c:v>
                </c:pt>
                <c:pt idx="1">
                  <c:v>1849</c:v>
                </c:pt>
                <c:pt idx="2">
                  <c:v>1856</c:v>
                </c:pt>
                <c:pt idx="3">
                  <c:v>1859</c:v>
                </c:pt>
                <c:pt idx="4">
                  <c:v>1866</c:v>
                </c:pt>
                <c:pt idx="5">
                  <c:v>1866</c:v>
                </c:pt>
                <c:pt idx="6">
                  <c:v>1870</c:v>
                </c:pt>
                <c:pt idx="7">
                  <c:v>1883</c:v>
                </c:pt>
                <c:pt idx="8">
                  <c:v>1913</c:v>
                </c:pt>
                <c:pt idx="9">
                  <c:v>1918</c:v>
                </c:pt>
                <c:pt idx="10">
                  <c:v>1939</c:v>
                </c:pt>
                <c:pt idx="11">
                  <c:v>1945</c:v>
                </c:pt>
                <c:pt idx="12">
                  <c:v>1953</c:v>
                </c:pt>
                <c:pt idx="13">
                  <c:v>1956</c:v>
                </c:pt>
                <c:pt idx="14">
                  <c:v>1973</c:v>
                </c:pt>
                <c:pt idx="15">
                  <c:v>1975</c:v>
                </c:pt>
                <c:pt idx="16">
                  <c:v>1991</c:v>
                </c:pt>
              </c:numCache>
            </c:numRef>
          </c:xVal>
          <c:yVal>
            <c:numRef>
              <c:f>'F7,8 - Data'!$E$67:$E$83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0.6</c:v>
                </c:pt>
                <c:pt idx="10">
                  <c:v>0.5454545454545454</c:v>
                </c:pt>
                <c:pt idx="11">
                  <c:v>0.5</c:v>
                </c:pt>
                <c:pt idx="12">
                  <c:v>0.46153846153846156</c:v>
                </c:pt>
                <c:pt idx="13">
                  <c:v>0.42857142857142855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</c:numCache>
            </c:numRef>
          </c:yVal>
          <c:smooth val="0"/>
        </c:ser>
        <c:ser>
          <c:idx val="1"/>
          <c:order val="1"/>
          <c:tx>
            <c:v>No Joiners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'F7,8 - Data'!$B$2:$B$63</c:f>
              <c:numCache>
                <c:ptCount val="62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1852</c:v>
                </c:pt>
                <c:pt idx="5">
                  <c:v>1857</c:v>
                </c:pt>
                <c:pt idx="6">
                  <c:v>1860</c:v>
                </c:pt>
                <c:pt idx="7">
                  <c:v>1860</c:v>
                </c:pt>
                <c:pt idx="8">
                  <c:v>1861</c:v>
                </c:pt>
                <c:pt idx="9">
                  <c:v>1863</c:v>
                </c:pt>
                <c:pt idx="10">
                  <c:v>1864</c:v>
                </c:pt>
                <c:pt idx="11">
                  <c:v>1867</c:v>
                </c:pt>
                <c:pt idx="12">
                  <c:v>1871</c:v>
                </c:pt>
                <c:pt idx="13">
                  <c:v>1876</c:v>
                </c:pt>
                <c:pt idx="14">
                  <c:v>1878</c:v>
                </c:pt>
                <c:pt idx="15">
                  <c:v>1882</c:v>
                </c:pt>
                <c:pt idx="16">
                  <c:v>1885</c:v>
                </c:pt>
                <c:pt idx="17">
                  <c:v>1885</c:v>
                </c:pt>
                <c:pt idx="18">
                  <c:v>1893</c:v>
                </c:pt>
                <c:pt idx="19">
                  <c:v>1895</c:v>
                </c:pt>
                <c:pt idx="20">
                  <c:v>1897</c:v>
                </c:pt>
                <c:pt idx="21">
                  <c:v>1898</c:v>
                </c:pt>
                <c:pt idx="22">
                  <c:v>1900</c:v>
                </c:pt>
                <c:pt idx="23">
                  <c:v>1900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1910</c:v>
                </c:pt>
                <c:pt idx="28">
                  <c:v>1912</c:v>
                </c:pt>
                <c:pt idx="29">
                  <c:v>1913</c:v>
                </c:pt>
                <c:pt idx="30">
                  <c:v>1919</c:v>
                </c:pt>
                <c:pt idx="31">
                  <c:v>1920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1929</c:v>
                </c:pt>
                <c:pt idx="36">
                  <c:v>1933</c:v>
                </c:pt>
                <c:pt idx="37">
                  <c:v>1934</c:v>
                </c:pt>
                <c:pt idx="38">
                  <c:v>1935</c:v>
                </c:pt>
                <c:pt idx="39">
                  <c:v>1936</c:v>
                </c:pt>
                <c:pt idx="40">
                  <c:v>1938</c:v>
                </c:pt>
                <c:pt idx="41">
                  <c:v>1940</c:v>
                </c:pt>
                <c:pt idx="42">
                  <c:v>1941</c:v>
                </c:pt>
                <c:pt idx="43">
                  <c:v>1941</c:v>
                </c:pt>
                <c:pt idx="44">
                  <c:v>1948</c:v>
                </c:pt>
                <c:pt idx="45">
                  <c:v>1949</c:v>
                </c:pt>
                <c:pt idx="46">
                  <c:v>1956</c:v>
                </c:pt>
                <c:pt idx="47">
                  <c:v>1962</c:v>
                </c:pt>
                <c:pt idx="48">
                  <c:v>1965</c:v>
                </c:pt>
                <c:pt idx="49">
                  <c:v>1967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1974</c:v>
                </c:pt>
                <c:pt idx="54">
                  <c:v>1978</c:v>
                </c:pt>
                <c:pt idx="55">
                  <c:v>1979</c:v>
                </c:pt>
                <c:pt idx="56">
                  <c:v>1979</c:v>
                </c:pt>
                <c:pt idx="57">
                  <c:v>1979</c:v>
                </c:pt>
                <c:pt idx="58">
                  <c:v>1982</c:v>
                </c:pt>
                <c:pt idx="59">
                  <c:v>1982</c:v>
                </c:pt>
                <c:pt idx="60">
                  <c:v>1987</c:v>
                </c:pt>
                <c:pt idx="61">
                  <c:v>1988</c:v>
                </c:pt>
              </c:numCache>
            </c:numRef>
          </c:xVal>
          <c:yVal>
            <c:numRef>
              <c:f>'F7,8 - Data'!$E$2:$E$63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0.8571428571428571</c:v>
                </c:pt>
                <c:pt idx="7">
                  <c:v>0.875</c:v>
                </c:pt>
                <c:pt idx="8">
                  <c:v>0.8888888888888888</c:v>
                </c:pt>
                <c:pt idx="9">
                  <c:v>0.9</c:v>
                </c:pt>
                <c:pt idx="10">
                  <c:v>0.9090909090909091</c:v>
                </c:pt>
                <c:pt idx="11">
                  <c:v>0.8333333333333334</c:v>
                </c:pt>
                <c:pt idx="12">
                  <c:v>0.8461538461538461</c:v>
                </c:pt>
                <c:pt idx="13">
                  <c:v>0.8571428571428571</c:v>
                </c:pt>
                <c:pt idx="14">
                  <c:v>0.8666666666666667</c:v>
                </c:pt>
                <c:pt idx="15">
                  <c:v>0.875</c:v>
                </c:pt>
                <c:pt idx="16">
                  <c:v>0.8823529411764706</c:v>
                </c:pt>
                <c:pt idx="17">
                  <c:v>0.8333333333333334</c:v>
                </c:pt>
                <c:pt idx="18">
                  <c:v>0.8421052631578947</c:v>
                </c:pt>
                <c:pt idx="19">
                  <c:v>0.85</c:v>
                </c:pt>
                <c:pt idx="20">
                  <c:v>0.8095238095238095</c:v>
                </c:pt>
                <c:pt idx="21">
                  <c:v>0.8181818181818182</c:v>
                </c:pt>
                <c:pt idx="22">
                  <c:v>0.8260869565217391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0.8076923076923077</c:v>
                </c:pt>
                <c:pt idx="26">
                  <c:v>0.8148148148148148</c:v>
                </c:pt>
                <c:pt idx="27">
                  <c:v>0.8214285714285714</c:v>
                </c:pt>
                <c:pt idx="28">
                  <c:v>0.7931034482758621</c:v>
                </c:pt>
                <c:pt idx="29">
                  <c:v>0.8</c:v>
                </c:pt>
                <c:pt idx="30">
                  <c:v>0.8064516129032258</c:v>
                </c:pt>
                <c:pt idx="31">
                  <c:v>0.78125</c:v>
                </c:pt>
                <c:pt idx="32">
                  <c:v>0.7878787878787878</c:v>
                </c:pt>
                <c:pt idx="33">
                  <c:v>0.7647058823529411</c:v>
                </c:pt>
                <c:pt idx="34">
                  <c:v>0.7428571428571429</c:v>
                </c:pt>
                <c:pt idx="35">
                  <c:v>0.75</c:v>
                </c:pt>
                <c:pt idx="36">
                  <c:v>0.7567567567567568</c:v>
                </c:pt>
                <c:pt idx="37">
                  <c:v>0.7631578947368421</c:v>
                </c:pt>
                <c:pt idx="38">
                  <c:v>0.7692307692307693</c:v>
                </c:pt>
                <c:pt idx="39">
                  <c:v>0.775</c:v>
                </c:pt>
                <c:pt idx="40">
                  <c:v>0.7560975609756098</c:v>
                </c:pt>
                <c:pt idx="41">
                  <c:v>0.7619047619047619</c:v>
                </c:pt>
                <c:pt idx="42">
                  <c:v>0.7674418604651163</c:v>
                </c:pt>
                <c:pt idx="43">
                  <c:v>0.7727272727272727</c:v>
                </c:pt>
                <c:pt idx="44">
                  <c:v>0.7555555555555555</c:v>
                </c:pt>
                <c:pt idx="45">
                  <c:v>0.7391304347826086</c:v>
                </c:pt>
                <c:pt idx="46">
                  <c:v>0.7446808510638298</c:v>
                </c:pt>
                <c:pt idx="47">
                  <c:v>0.75</c:v>
                </c:pt>
                <c:pt idx="48">
                  <c:v>0.7551020408163265</c:v>
                </c:pt>
                <c:pt idx="49">
                  <c:v>0.74</c:v>
                </c:pt>
                <c:pt idx="50">
                  <c:v>0.7254901960784313</c:v>
                </c:pt>
                <c:pt idx="51">
                  <c:v>0.7115384615384616</c:v>
                </c:pt>
                <c:pt idx="52">
                  <c:v>0.7169811320754716</c:v>
                </c:pt>
                <c:pt idx="53">
                  <c:v>0.7222222222222222</c:v>
                </c:pt>
                <c:pt idx="54">
                  <c:v>0.7090909090909091</c:v>
                </c:pt>
                <c:pt idx="55">
                  <c:v>0.7142857142857143</c:v>
                </c:pt>
                <c:pt idx="56">
                  <c:v>0.7017543859649122</c:v>
                </c:pt>
                <c:pt idx="57">
                  <c:v>0.7068965517241379</c:v>
                </c:pt>
                <c:pt idx="58">
                  <c:v>0.6949152542372882</c:v>
                </c:pt>
                <c:pt idx="59">
                  <c:v>0.6833333333333333</c:v>
                </c:pt>
                <c:pt idx="60">
                  <c:v>0.6721311475409836</c:v>
                </c:pt>
                <c:pt idx="61">
                  <c:v>0.6612903225806451</c:v>
                </c:pt>
              </c:numCache>
            </c:numRef>
          </c:yVal>
          <c:smooth val="0"/>
        </c:ser>
        <c:axId val="38798012"/>
        <c:axId val="13637789"/>
      </c:scatterChart>
      <c:valAx>
        <c:axId val="38798012"/>
        <c:scaling>
          <c:orientation val="minMax"/>
          <c:max val="2000"/>
          <c:min val="18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637789"/>
        <c:crosses val="autoZero"/>
        <c:crossBetween val="midCat"/>
        <c:dispUnits/>
      </c:valAx>
      <c:valAx>
        <c:axId val="13637789"/>
        <c:scaling>
          <c:orientation val="minMax"/>
          <c:max val="0.9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79801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8: Effects of Joiners on (MID) Outcomes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Joiners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'F7,8 - Data'!$B$67:$B$83</c:f>
              <c:numCache>
                <c:ptCount val="17"/>
                <c:pt idx="0">
                  <c:v>1848</c:v>
                </c:pt>
                <c:pt idx="1">
                  <c:v>1849</c:v>
                </c:pt>
                <c:pt idx="2">
                  <c:v>1856</c:v>
                </c:pt>
                <c:pt idx="3">
                  <c:v>1859</c:v>
                </c:pt>
                <c:pt idx="4">
                  <c:v>1866</c:v>
                </c:pt>
                <c:pt idx="5">
                  <c:v>1866</c:v>
                </c:pt>
                <c:pt idx="6">
                  <c:v>1870</c:v>
                </c:pt>
                <c:pt idx="7">
                  <c:v>1883</c:v>
                </c:pt>
                <c:pt idx="8">
                  <c:v>1913</c:v>
                </c:pt>
                <c:pt idx="9">
                  <c:v>1918</c:v>
                </c:pt>
                <c:pt idx="10">
                  <c:v>1939</c:v>
                </c:pt>
                <c:pt idx="11">
                  <c:v>1945</c:v>
                </c:pt>
                <c:pt idx="12">
                  <c:v>1953</c:v>
                </c:pt>
                <c:pt idx="13">
                  <c:v>1956</c:v>
                </c:pt>
                <c:pt idx="14">
                  <c:v>1973</c:v>
                </c:pt>
                <c:pt idx="15">
                  <c:v>1975</c:v>
                </c:pt>
                <c:pt idx="16">
                  <c:v>1991</c:v>
                </c:pt>
              </c:numCache>
            </c:numRef>
          </c:xVal>
          <c:yVal>
            <c:numRef>
              <c:f>'F7,8 - Data'!$G$67:$G$83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0.6</c:v>
                </c:pt>
                <c:pt idx="10">
                  <c:v>0.5454545454545454</c:v>
                </c:pt>
                <c:pt idx="11">
                  <c:v>0.5</c:v>
                </c:pt>
                <c:pt idx="12">
                  <c:v>0.46153846153846156</c:v>
                </c:pt>
                <c:pt idx="13">
                  <c:v>0.42857142857142855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</c:numCache>
            </c:numRef>
          </c:yVal>
          <c:smooth val="0"/>
        </c:ser>
        <c:ser>
          <c:idx val="1"/>
          <c:order val="1"/>
          <c:tx>
            <c:v>No Joiners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'F7,8 - Data'!$B$2:$B$63</c:f>
              <c:numCache>
                <c:ptCount val="62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1852</c:v>
                </c:pt>
                <c:pt idx="5">
                  <c:v>1857</c:v>
                </c:pt>
                <c:pt idx="6">
                  <c:v>1860</c:v>
                </c:pt>
                <c:pt idx="7">
                  <c:v>1860</c:v>
                </c:pt>
                <c:pt idx="8">
                  <c:v>1861</c:v>
                </c:pt>
                <c:pt idx="9">
                  <c:v>1863</c:v>
                </c:pt>
                <c:pt idx="10">
                  <c:v>1864</c:v>
                </c:pt>
                <c:pt idx="11">
                  <c:v>1867</c:v>
                </c:pt>
                <c:pt idx="12">
                  <c:v>1871</c:v>
                </c:pt>
                <c:pt idx="13">
                  <c:v>1876</c:v>
                </c:pt>
                <c:pt idx="14">
                  <c:v>1878</c:v>
                </c:pt>
                <c:pt idx="15">
                  <c:v>1882</c:v>
                </c:pt>
                <c:pt idx="16">
                  <c:v>1885</c:v>
                </c:pt>
                <c:pt idx="17">
                  <c:v>1885</c:v>
                </c:pt>
                <c:pt idx="18">
                  <c:v>1893</c:v>
                </c:pt>
                <c:pt idx="19">
                  <c:v>1895</c:v>
                </c:pt>
                <c:pt idx="20">
                  <c:v>1897</c:v>
                </c:pt>
                <c:pt idx="21">
                  <c:v>1898</c:v>
                </c:pt>
                <c:pt idx="22">
                  <c:v>1900</c:v>
                </c:pt>
                <c:pt idx="23">
                  <c:v>1900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1910</c:v>
                </c:pt>
                <c:pt idx="28">
                  <c:v>1912</c:v>
                </c:pt>
                <c:pt idx="29">
                  <c:v>1913</c:v>
                </c:pt>
                <c:pt idx="30">
                  <c:v>1919</c:v>
                </c:pt>
                <c:pt idx="31">
                  <c:v>1920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1929</c:v>
                </c:pt>
                <c:pt idx="36">
                  <c:v>1933</c:v>
                </c:pt>
                <c:pt idx="37">
                  <c:v>1934</c:v>
                </c:pt>
                <c:pt idx="38">
                  <c:v>1935</c:v>
                </c:pt>
                <c:pt idx="39">
                  <c:v>1936</c:v>
                </c:pt>
                <c:pt idx="40">
                  <c:v>1938</c:v>
                </c:pt>
                <c:pt idx="41">
                  <c:v>1940</c:v>
                </c:pt>
                <c:pt idx="42">
                  <c:v>1941</c:v>
                </c:pt>
                <c:pt idx="43">
                  <c:v>1941</c:v>
                </c:pt>
                <c:pt idx="44">
                  <c:v>1948</c:v>
                </c:pt>
                <c:pt idx="45">
                  <c:v>1949</c:v>
                </c:pt>
                <c:pt idx="46">
                  <c:v>1956</c:v>
                </c:pt>
                <c:pt idx="47">
                  <c:v>1962</c:v>
                </c:pt>
                <c:pt idx="48">
                  <c:v>1965</c:v>
                </c:pt>
                <c:pt idx="49">
                  <c:v>1967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1974</c:v>
                </c:pt>
                <c:pt idx="54">
                  <c:v>1978</c:v>
                </c:pt>
                <c:pt idx="55">
                  <c:v>1979</c:v>
                </c:pt>
                <c:pt idx="56">
                  <c:v>1979</c:v>
                </c:pt>
                <c:pt idx="57">
                  <c:v>1979</c:v>
                </c:pt>
                <c:pt idx="58">
                  <c:v>1982</c:v>
                </c:pt>
                <c:pt idx="59">
                  <c:v>1982</c:v>
                </c:pt>
                <c:pt idx="60">
                  <c:v>1987</c:v>
                </c:pt>
                <c:pt idx="61">
                  <c:v>1988</c:v>
                </c:pt>
              </c:numCache>
            </c:numRef>
          </c:xVal>
          <c:yVal>
            <c:numRef>
              <c:f>'F7,8 - Data'!$G$2:$G$63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0.6</c:v>
                </c:pt>
                <c:pt idx="5">
                  <c:v>0.6666666666666666</c:v>
                </c:pt>
                <c:pt idx="6">
                  <c:v>0.7142857142857143</c:v>
                </c:pt>
                <c:pt idx="7">
                  <c:v>0.75</c:v>
                </c:pt>
                <c:pt idx="8">
                  <c:v>0.7777777777777778</c:v>
                </c:pt>
                <c:pt idx="9">
                  <c:v>0.8</c:v>
                </c:pt>
                <c:pt idx="10">
                  <c:v>0.7272727272727273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0.7333333333333333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0.7222222222222222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0.7142857142857143</c:v>
                </c:pt>
                <c:pt idx="21">
                  <c:v>0.7272727272727273</c:v>
                </c:pt>
                <c:pt idx="22">
                  <c:v>0.7391304347826086</c:v>
                </c:pt>
                <c:pt idx="23">
                  <c:v>0.7083333333333334</c:v>
                </c:pt>
                <c:pt idx="24">
                  <c:v>0.68</c:v>
                </c:pt>
                <c:pt idx="25">
                  <c:v>0.6538461538461539</c:v>
                </c:pt>
                <c:pt idx="26">
                  <c:v>0.6666666666666666</c:v>
                </c:pt>
                <c:pt idx="27">
                  <c:v>0.6785714285714286</c:v>
                </c:pt>
                <c:pt idx="28">
                  <c:v>0.6551724137931034</c:v>
                </c:pt>
                <c:pt idx="29">
                  <c:v>0.6666666666666666</c:v>
                </c:pt>
                <c:pt idx="30">
                  <c:v>0.6774193548387096</c:v>
                </c:pt>
                <c:pt idx="31">
                  <c:v>0.65625</c:v>
                </c:pt>
                <c:pt idx="32">
                  <c:v>0.6666666666666666</c:v>
                </c:pt>
                <c:pt idx="33">
                  <c:v>0.6470588235294118</c:v>
                </c:pt>
                <c:pt idx="34">
                  <c:v>0.6285714285714286</c:v>
                </c:pt>
                <c:pt idx="35">
                  <c:v>0.6111111111111112</c:v>
                </c:pt>
                <c:pt idx="36">
                  <c:v>0.6216216216216216</c:v>
                </c:pt>
                <c:pt idx="37">
                  <c:v>0.6052631578947368</c:v>
                </c:pt>
                <c:pt idx="38">
                  <c:v>0.6153846153846154</c:v>
                </c:pt>
                <c:pt idx="39">
                  <c:v>0.6</c:v>
                </c:pt>
                <c:pt idx="40">
                  <c:v>0.5853658536585366</c:v>
                </c:pt>
                <c:pt idx="41">
                  <c:v>0.5952380952380952</c:v>
                </c:pt>
                <c:pt idx="42">
                  <c:v>0.5813953488372093</c:v>
                </c:pt>
                <c:pt idx="43">
                  <c:v>0.5909090909090909</c:v>
                </c:pt>
                <c:pt idx="44">
                  <c:v>0.5777777777777777</c:v>
                </c:pt>
                <c:pt idx="45">
                  <c:v>0.5652173913043478</c:v>
                </c:pt>
                <c:pt idx="46">
                  <c:v>0.574468085106383</c:v>
                </c:pt>
                <c:pt idx="47">
                  <c:v>0.5833333333333334</c:v>
                </c:pt>
                <c:pt idx="48">
                  <c:v>0.5714285714285714</c:v>
                </c:pt>
                <c:pt idx="49">
                  <c:v>0.56</c:v>
                </c:pt>
                <c:pt idx="50">
                  <c:v>0.5490196078431373</c:v>
                </c:pt>
                <c:pt idx="51">
                  <c:v>0.5384615384615384</c:v>
                </c:pt>
                <c:pt idx="52">
                  <c:v>0.5471698113207547</c:v>
                </c:pt>
                <c:pt idx="53">
                  <c:v>0.5555555555555556</c:v>
                </c:pt>
                <c:pt idx="54">
                  <c:v>0.5454545454545454</c:v>
                </c:pt>
                <c:pt idx="55">
                  <c:v>0.5535714285714286</c:v>
                </c:pt>
                <c:pt idx="56">
                  <c:v>0.543859649122807</c:v>
                </c:pt>
                <c:pt idx="57">
                  <c:v>0.5517241379310345</c:v>
                </c:pt>
                <c:pt idx="58">
                  <c:v>0.5423728813559322</c:v>
                </c:pt>
                <c:pt idx="59">
                  <c:v>0.5333333333333333</c:v>
                </c:pt>
                <c:pt idx="60">
                  <c:v>0.5245901639344263</c:v>
                </c:pt>
                <c:pt idx="61">
                  <c:v>0.5161290322580645</c:v>
                </c:pt>
              </c:numCache>
            </c:numRef>
          </c:yVal>
          <c:smooth val="0"/>
        </c:ser>
        <c:axId val="55631238"/>
        <c:axId val="30919095"/>
      </c:scatterChart>
      <c:valAx>
        <c:axId val="55631238"/>
        <c:scaling>
          <c:orientation val="minMax"/>
          <c:max val="2000"/>
          <c:min val="18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crossBetween val="midCat"/>
        <c:dispUnits/>
      </c:valAx>
      <c:valAx>
        <c:axId val="30919095"/>
        <c:scaling>
          <c:orientation val="minMax"/>
          <c:max val="0.9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63123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8: Joiner vs. Non-Joiner War Outcomes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Joiners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'F7,8 - Data'!$B$67:$B$83</c:f>
              <c:numCache>
                <c:ptCount val="17"/>
                <c:pt idx="0">
                  <c:v>1848</c:v>
                </c:pt>
                <c:pt idx="1">
                  <c:v>1849</c:v>
                </c:pt>
                <c:pt idx="2">
                  <c:v>1856</c:v>
                </c:pt>
                <c:pt idx="3">
                  <c:v>1859</c:v>
                </c:pt>
                <c:pt idx="4">
                  <c:v>1866</c:v>
                </c:pt>
                <c:pt idx="5">
                  <c:v>1866</c:v>
                </c:pt>
                <c:pt idx="6">
                  <c:v>1870</c:v>
                </c:pt>
                <c:pt idx="7">
                  <c:v>1883</c:v>
                </c:pt>
                <c:pt idx="8">
                  <c:v>1913</c:v>
                </c:pt>
                <c:pt idx="9">
                  <c:v>1918</c:v>
                </c:pt>
                <c:pt idx="10">
                  <c:v>1939</c:v>
                </c:pt>
                <c:pt idx="11">
                  <c:v>1945</c:v>
                </c:pt>
                <c:pt idx="12">
                  <c:v>1953</c:v>
                </c:pt>
                <c:pt idx="13">
                  <c:v>1956</c:v>
                </c:pt>
                <c:pt idx="14">
                  <c:v>1973</c:v>
                </c:pt>
                <c:pt idx="15">
                  <c:v>1975</c:v>
                </c:pt>
                <c:pt idx="16">
                  <c:v>1991</c:v>
                </c:pt>
              </c:numCache>
            </c:numRef>
          </c:xVal>
          <c:yVal>
            <c:numRef>
              <c:f>'F7,8 - Data'!$G$67:$G$83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0.6</c:v>
                </c:pt>
                <c:pt idx="10">
                  <c:v>0.5454545454545454</c:v>
                </c:pt>
                <c:pt idx="11">
                  <c:v>0.5</c:v>
                </c:pt>
                <c:pt idx="12">
                  <c:v>0.46153846153846156</c:v>
                </c:pt>
                <c:pt idx="13">
                  <c:v>0.42857142857142855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</c:numCache>
            </c:numRef>
          </c:yVal>
          <c:smooth val="0"/>
        </c:ser>
        <c:ser>
          <c:idx val="1"/>
          <c:order val="1"/>
          <c:tx>
            <c:v>No Joiners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'F7,8 - Data'!$B$2:$B$63</c:f>
              <c:numCache>
                <c:ptCount val="62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1852</c:v>
                </c:pt>
                <c:pt idx="5">
                  <c:v>1857</c:v>
                </c:pt>
                <c:pt idx="6">
                  <c:v>1860</c:v>
                </c:pt>
                <c:pt idx="7">
                  <c:v>1860</c:v>
                </c:pt>
                <c:pt idx="8">
                  <c:v>1861</c:v>
                </c:pt>
                <c:pt idx="9">
                  <c:v>1863</c:v>
                </c:pt>
                <c:pt idx="10">
                  <c:v>1864</c:v>
                </c:pt>
                <c:pt idx="11">
                  <c:v>1867</c:v>
                </c:pt>
                <c:pt idx="12">
                  <c:v>1871</c:v>
                </c:pt>
                <c:pt idx="13">
                  <c:v>1876</c:v>
                </c:pt>
                <c:pt idx="14">
                  <c:v>1878</c:v>
                </c:pt>
                <c:pt idx="15">
                  <c:v>1882</c:v>
                </c:pt>
                <c:pt idx="16">
                  <c:v>1885</c:v>
                </c:pt>
                <c:pt idx="17">
                  <c:v>1885</c:v>
                </c:pt>
                <c:pt idx="18">
                  <c:v>1893</c:v>
                </c:pt>
                <c:pt idx="19">
                  <c:v>1895</c:v>
                </c:pt>
                <c:pt idx="20">
                  <c:v>1897</c:v>
                </c:pt>
                <c:pt idx="21">
                  <c:v>1898</c:v>
                </c:pt>
                <c:pt idx="22">
                  <c:v>1900</c:v>
                </c:pt>
                <c:pt idx="23">
                  <c:v>1900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1910</c:v>
                </c:pt>
                <c:pt idx="28">
                  <c:v>1912</c:v>
                </c:pt>
                <c:pt idx="29">
                  <c:v>1913</c:v>
                </c:pt>
                <c:pt idx="30">
                  <c:v>1919</c:v>
                </c:pt>
                <c:pt idx="31">
                  <c:v>1920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1929</c:v>
                </c:pt>
                <c:pt idx="36">
                  <c:v>1933</c:v>
                </c:pt>
                <c:pt idx="37">
                  <c:v>1934</c:v>
                </c:pt>
                <c:pt idx="38">
                  <c:v>1935</c:v>
                </c:pt>
                <c:pt idx="39">
                  <c:v>1936</c:v>
                </c:pt>
                <c:pt idx="40">
                  <c:v>1938</c:v>
                </c:pt>
                <c:pt idx="41">
                  <c:v>1940</c:v>
                </c:pt>
                <c:pt idx="42">
                  <c:v>1941</c:v>
                </c:pt>
                <c:pt idx="43">
                  <c:v>1941</c:v>
                </c:pt>
                <c:pt idx="44">
                  <c:v>1948</c:v>
                </c:pt>
                <c:pt idx="45">
                  <c:v>1949</c:v>
                </c:pt>
                <c:pt idx="46">
                  <c:v>1956</c:v>
                </c:pt>
                <c:pt idx="47">
                  <c:v>1962</c:v>
                </c:pt>
                <c:pt idx="48">
                  <c:v>1965</c:v>
                </c:pt>
                <c:pt idx="49">
                  <c:v>1967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1974</c:v>
                </c:pt>
                <c:pt idx="54">
                  <c:v>1978</c:v>
                </c:pt>
                <c:pt idx="55">
                  <c:v>1979</c:v>
                </c:pt>
                <c:pt idx="56">
                  <c:v>1979</c:v>
                </c:pt>
                <c:pt idx="57">
                  <c:v>1979</c:v>
                </c:pt>
                <c:pt idx="58">
                  <c:v>1982</c:v>
                </c:pt>
                <c:pt idx="59">
                  <c:v>1982</c:v>
                </c:pt>
                <c:pt idx="60">
                  <c:v>1987</c:v>
                </c:pt>
                <c:pt idx="61">
                  <c:v>1988</c:v>
                </c:pt>
              </c:numCache>
            </c:numRef>
          </c:xVal>
          <c:yVal>
            <c:numRef>
              <c:f>'F7,8 - Data'!$H$2:$H$63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0.875</c:v>
                </c:pt>
                <c:pt idx="4">
                  <c:v>0.7</c:v>
                </c:pt>
                <c:pt idx="5">
                  <c:v>0.75</c:v>
                </c:pt>
                <c:pt idx="6">
                  <c:v>0.7857142857142857</c:v>
                </c:pt>
                <c:pt idx="7">
                  <c:v>0.8125</c:v>
                </c:pt>
                <c:pt idx="8">
                  <c:v>0.8333333333333333</c:v>
                </c:pt>
                <c:pt idx="9">
                  <c:v>0.8500000000000001</c:v>
                </c:pt>
                <c:pt idx="10">
                  <c:v>0.8181818181818181</c:v>
                </c:pt>
                <c:pt idx="11">
                  <c:v>0.75</c:v>
                </c:pt>
                <c:pt idx="12">
                  <c:v>0.7692307692307692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0.8125</c:v>
                </c:pt>
                <c:pt idx="16">
                  <c:v>0.8235294117647058</c:v>
                </c:pt>
                <c:pt idx="17">
                  <c:v>0.7777777777777778</c:v>
                </c:pt>
                <c:pt idx="18">
                  <c:v>0.7894736842105263</c:v>
                </c:pt>
                <c:pt idx="19">
                  <c:v>0.8</c:v>
                </c:pt>
                <c:pt idx="20">
                  <c:v>0.7619047619047619</c:v>
                </c:pt>
                <c:pt idx="21">
                  <c:v>0.7727272727272727</c:v>
                </c:pt>
                <c:pt idx="22">
                  <c:v>0.7826086956521738</c:v>
                </c:pt>
                <c:pt idx="23">
                  <c:v>0.7708333333333334</c:v>
                </c:pt>
                <c:pt idx="24">
                  <c:v>0.74</c:v>
                </c:pt>
                <c:pt idx="25">
                  <c:v>0.7307692307692308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0.7333333333333334</c:v>
                </c:pt>
                <c:pt idx="30">
                  <c:v>0.7419354838709677</c:v>
                </c:pt>
                <c:pt idx="31">
                  <c:v>0.71875</c:v>
                </c:pt>
                <c:pt idx="32">
                  <c:v>0.7272727272727273</c:v>
                </c:pt>
                <c:pt idx="33">
                  <c:v>0.7058823529411764</c:v>
                </c:pt>
                <c:pt idx="34">
                  <c:v>0.6857142857142857</c:v>
                </c:pt>
                <c:pt idx="35">
                  <c:v>0.6805555555555556</c:v>
                </c:pt>
                <c:pt idx="36">
                  <c:v>0.6891891891891893</c:v>
                </c:pt>
                <c:pt idx="37">
                  <c:v>0.6842105263157895</c:v>
                </c:pt>
                <c:pt idx="38">
                  <c:v>0.6923076923076923</c:v>
                </c:pt>
                <c:pt idx="39">
                  <c:v>0.6875</c:v>
                </c:pt>
                <c:pt idx="40">
                  <c:v>0.6707317073170731</c:v>
                </c:pt>
                <c:pt idx="41">
                  <c:v>0.6785714285714286</c:v>
                </c:pt>
                <c:pt idx="42">
                  <c:v>0.6744186046511629</c:v>
                </c:pt>
                <c:pt idx="43">
                  <c:v>0.6818181818181819</c:v>
                </c:pt>
                <c:pt idx="44">
                  <c:v>0.6666666666666666</c:v>
                </c:pt>
                <c:pt idx="45">
                  <c:v>0.6521739130434783</c:v>
                </c:pt>
                <c:pt idx="46">
                  <c:v>0.6595744680851063</c:v>
                </c:pt>
                <c:pt idx="47">
                  <c:v>0.6666666666666667</c:v>
                </c:pt>
                <c:pt idx="48">
                  <c:v>0.6632653061224489</c:v>
                </c:pt>
                <c:pt idx="49">
                  <c:v>0.65</c:v>
                </c:pt>
                <c:pt idx="50">
                  <c:v>0.6372549019607843</c:v>
                </c:pt>
                <c:pt idx="51">
                  <c:v>0.625</c:v>
                </c:pt>
                <c:pt idx="52">
                  <c:v>0.6320754716981132</c:v>
                </c:pt>
                <c:pt idx="53">
                  <c:v>0.6388888888888888</c:v>
                </c:pt>
                <c:pt idx="54">
                  <c:v>0.6272727272727272</c:v>
                </c:pt>
                <c:pt idx="55">
                  <c:v>0.6339285714285714</c:v>
                </c:pt>
                <c:pt idx="56">
                  <c:v>0.6228070175438596</c:v>
                </c:pt>
                <c:pt idx="57">
                  <c:v>0.6293103448275862</c:v>
                </c:pt>
                <c:pt idx="58">
                  <c:v>0.6186440677966102</c:v>
                </c:pt>
                <c:pt idx="59">
                  <c:v>0.6083333333333334</c:v>
                </c:pt>
                <c:pt idx="60">
                  <c:v>0.5983606557377049</c:v>
                </c:pt>
                <c:pt idx="61">
                  <c:v>0.5887096774193548</c:v>
                </c:pt>
              </c:numCache>
            </c:numRef>
          </c:yVal>
          <c:smooth val="0"/>
        </c:ser>
        <c:axId val="9836400"/>
        <c:axId val="21418737"/>
      </c:scatterChart>
      <c:valAx>
        <c:axId val="9836400"/>
        <c:scaling>
          <c:orientation val="minMax"/>
          <c:max val="2000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crossBetween val="midCat"/>
        <c:dispUnits/>
      </c:valAx>
      <c:valAx>
        <c:axId val="21418737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83640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5: Relative Capabilities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(stdevp=.30)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Data'!$E$2:$E$40</c:f>
              <c:numCache>
                <c:ptCount val="39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0.9444086844946271</c:v>
                </c:pt>
                <c:pt idx="4">
                  <c:v>0.980779417203299</c:v>
                </c:pt>
                <c:pt idx="5">
                  <c:v>0.15243280342799903</c:v>
                </c:pt>
                <c:pt idx="6">
                  <c:v>0.9081070244114609</c:v>
                </c:pt>
                <c:pt idx="7">
                  <c:v>0.8617575609800151</c:v>
                </c:pt>
                <c:pt idx="8">
                  <c:v>0.64720071982782</c:v>
                </c:pt>
                <c:pt idx="9">
                  <c:v>0.7650384651033459</c:v>
                </c:pt>
                <c:pt idx="10">
                  <c:v>0.8222739272450669</c:v>
                </c:pt>
                <c:pt idx="11">
                  <c:v>0.4583506418732344</c:v>
                </c:pt>
                <c:pt idx="12">
                  <c:v>0.473</c:v>
                </c:pt>
                <c:pt idx="13">
                  <c:v>0.47999297999297996</c:v>
                </c:pt>
                <c:pt idx="14">
                  <c:v>0.7969822950027192</c:v>
                </c:pt>
                <c:pt idx="15">
                  <c:v>0.7307064774025127</c:v>
                </c:pt>
                <c:pt idx="16">
                  <c:v>0.9810956784759003</c:v>
                </c:pt>
                <c:pt idx="17">
                  <c:v>0.39199288643269303</c:v>
                </c:pt>
                <c:pt idx="18">
                  <c:v>0.9751782296490444</c:v>
                </c:pt>
                <c:pt idx="19">
                  <c:v>0.15497080833972227</c:v>
                </c:pt>
                <c:pt idx="20">
                  <c:v>0.9205303952879911</c:v>
                </c:pt>
                <c:pt idx="21">
                  <c:v>0.828197056718968</c:v>
                </c:pt>
                <c:pt idx="22">
                  <c:v>0.32402073732718895</c:v>
                </c:pt>
                <c:pt idx="23">
                  <c:v>0.9221056375600214</c:v>
                </c:pt>
                <c:pt idx="24">
                  <c:v>0.3016588723197741</c:v>
                </c:pt>
                <c:pt idx="25">
                  <c:v>0.3668945481468367</c:v>
                </c:pt>
                <c:pt idx="26">
                  <c:v>0.8248436972145479</c:v>
                </c:pt>
                <c:pt idx="27">
                  <c:v>0.9480555739747397</c:v>
                </c:pt>
                <c:pt idx="28">
                  <c:v>0.24698252729322523</c:v>
                </c:pt>
                <c:pt idx="29">
                  <c:v>0.3309332335889284</c:v>
                </c:pt>
                <c:pt idx="30">
                  <c:v>0.9871800002572719</c:v>
                </c:pt>
                <c:pt idx="31">
                  <c:v>0.04187408084983803</c:v>
                </c:pt>
                <c:pt idx="32">
                  <c:v>0.9713255800154276</c:v>
                </c:pt>
                <c:pt idx="33">
                  <c:v>0.6784134036478943</c:v>
                </c:pt>
                <c:pt idx="34">
                  <c:v>0.018180767131692897</c:v>
                </c:pt>
                <c:pt idx="35">
                  <c:v>0.8598971805483704</c:v>
                </c:pt>
                <c:pt idx="36">
                  <c:v>0.9834900895643</c:v>
                </c:pt>
                <c:pt idx="37">
                  <c:v>0.8918309050830214</c:v>
                </c:pt>
                <c:pt idx="38">
                  <c:v>0.9294567425353907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Data'!$H$2:$H$40</c:f>
              <c:numCache>
                <c:ptCount val="39"/>
                <c:pt idx="0">
                  <c:v>0.8294401951354046</c:v>
                </c:pt>
                <c:pt idx="1">
                  <c:v>0.7789794871706873</c:v>
                </c:pt>
                <c:pt idx="2">
                  <c:v>0.7932684496013728</c:v>
                </c:pt>
                <c:pt idx="3">
                  <c:v>0.8310535083246864</c:v>
                </c:pt>
                <c:pt idx="4">
                  <c:v>0.8609986901004089</c:v>
                </c:pt>
                <c:pt idx="5">
                  <c:v>0.7429043756550072</c:v>
                </c:pt>
                <c:pt idx="6">
                  <c:v>0.7665047540487863</c:v>
                </c:pt>
                <c:pt idx="7">
                  <c:v>0.7784113549151899</c:v>
                </c:pt>
                <c:pt idx="8">
                  <c:v>0.7638323954610376</c:v>
                </c:pt>
                <c:pt idx="9">
                  <c:v>0.7639530024252685</c:v>
                </c:pt>
                <c:pt idx="10">
                  <c:v>0.7692549046816137</c:v>
                </c:pt>
                <c:pt idx="11">
                  <c:v>0.7433462161142489</c:v>
                </c:pt>
                <c:pt idx="12">
                  <c:v>0.7225503533362297</c:v>
                </c:pt>
                <c:pt idx="13">
                  <c:v>0.7052248266688548</c:v>
                </c:pt>
                <c:pt idx="14">
                  <c:v>0.7113419912244457</c:v>
                </c:pt>
                <c:pt idx="15">
                  <c:v>0.712552271610575</c:v>
                </c:pt>
                <c:pt idx="16">
                  <c:v>0.728348942602653</c:v>
                </c:pt>
                <c:pt idx="17">
                  <c:v>0.7096624950376552</c:v>
                </c:pt>
                <c:pt idx="18">
                  <c:v>0.7236370073856231</c:v>
                </c:pt>
                <c:pt idx="19">
                  <c:v>0.695203697433328</c:v>
                </c:pt>
                <c:pt idx="20">
                  <c:v>0.705933540188312</c:v>
                </c:pt>
                <c:pt idx="21">
                  <c:v>0.7114909727578872</c:v>
                </c:pt>
                <c:pt idx="22">
                  <c:v>0.6946444407826394</c:v>
                </c:pt>
                <c:pt idx="23">
                  <c:v>0.7041219906483637</c:v>
                </c:pt>
                <c:pt idx="24">
                  <c:v>0.6880234659152201</c:v>
                </c:pt>
                <c:pt idx="25">
                  <c:v>0.6756723536933593</c:v>
                </c:pt>
                <c:pt idx="26">
                  <c:v>0.6811972182682181</c:v>
                </c:pt>
                <c:pt idx="27">
                  <c:v>0.6907278738291652</c:v>
                </c:pt>
                <c:pt idx="28">
                  <c:v>0.6754263101555121</c:v>
                </c:pt>
                <c:pt idx="29">
                  <c:v>0.6639432076032927</c:v>
                </c:pt>
                <c:pt idx="30">
                  <c:v>0.6743702009147114</c:v>
                </c:pt>
                <c:pt idx="31">
                  <c:v>0.6546046971626841</c:v>
                </c:pt>
                <c:pt idx="32">
                  <c:v>0.6642022996733733</c:v>
                </c:pt>
                <c:pt idx="33">
                  <c:v>0.6646202733196828</c:v>
                </c:pt>
                <c:pt idx="34">
                  <c:v>0.646150573142883</c:v>
                </c:pt>
                <c:pt idx="35">
                  <c:v>0.6520879789041465</c:v>
                </c:pt>
                <c:pt idx="36">
                  <c:v>0.6610447927057723</c:v>
                </c:pt>
                <c:pt idx="37">
                  <c:v>0.6671181114525421</c:v>
                </c:pt>
                <c:pt idx="38">
                  <c:v>0.6738447430187688</c:v>
                </c:pt>
              </c:numCache>
            </c:numRef>
          </c:yVal>
          <c:smooth val="0"/>
        </c:ser>
        <c:axId val="58550906"/>
        <c:axId val="57196107"/>
      </c:scatterChart>
      <c:valAx>
        <c:axId val="58550906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crossBetween val="midCat"/>
        <c:dispUnits/>
        <c:majorUnit val="20"/>
      </c:valAx>
      <c:valAx>
        <c:axId val="57196107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55090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5: Relative Capabilities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(stdevp=.30)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Data'!$E$2:$E$40</c:f>
              <c:numCache>
                <c:ptCount val="39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0.9444086844946271</c:v>
                </c:pt>
                <c:pt idx="4">
                  <c:v>0.980779417203299</c:v>
                </c:pt>
                <c:pt idx="5">
                  <c:v>0.15243280342799903</c:v>
                </c:pt>
                <c:pt idx="6">
                  <c:v>0.9081070244114609</c:v>
                </c:pt>
                <c:pt idx="7">
                  <c:v>0.8617575609800151</c:v>
                </c:pt>
                <c:pt idx="8">
                  <c:v>0.64720071982782</c:v>
                </c:pt>
                <c:pt idx="9">
                  <c:v>0.7650384651033459</c:v>
                </c:pt>
                <c:pt idx="10">
                  <c:v>0.8222739272450669</c:v>
                </c:pt>
                <c:pt idx="11">
                  <c:v>0.4583506418732344</c:v>
                </c:pt>
                <c:pt idx="12">
                  <c:v>0.473</c:v>
                </c:pt>
                <c:pt idx="13">
                  <c:v>0.47999297999297996</c:v>
                </c:pt>
                <c:pt idx="14">
                  <c:v>0.7969822950027192</c:v>
                </c:pt>
                <c:pt idx="15">
                  <c:v>0.7307064774025127</c:v>
                </c:pt>
                <c:pt idx="16">
                  <c:v>0.9810956784759003</c:v>
                </c:pt>
                <c:pt idx="17">
                  <c:v>0.39199288643269303</c:v>
                </c:pt>
                <c:pt idx="18">
                  <c:v>0.9751782296490444</c:v>
                </c:pt>
                <c:pt idx="19">
                  <c:v>0.15497080833972227</c:v>
                </c:pt>
                <c:pt idx="20">
                  <c:v>0.9205303952879911</c:v>
                </c:pt>
                <c:pt idx="21">
                  <c:v>0.828197056718968</c:v>
                </c:pt>
                <c:pt idx="22">
                  <c:v>0.32402073732718895</c:v>
                </c:pt>
                <c:pt idx="23">
                  <c:v>0.9221056375600214</c:v>
                </c:pt>
                <c:pt idx="24">
                  <c:v>0.3016588723197741</c:v>
                </c:pt>
                <c:pt idx="25">
                  <c:v>0.3668945481468367</c:v>
                </c:pt>
                <c:pt idx="26">
                  <c:v>0.8248436972145479</c:v>
                </c:pt>
                <c:pt idx="27">
                  <c:v>0.9480555739747397</c:v>
                </c:pt>
                <c:pt idx="28">
                  <c:v>0.24698252729322523</c:v>
                </c:pt>
                <c:pt idx="29">
                  <c:v>0.3309332335889284</c:v>
                </c:pt>
                <c:pt idx="30">
                  <c:v>0.9871800002572719</c:v>
                </c:pt>
                <c:pt idx="31">
                  <c:v>0.04187408084983803</c:v>
                </c:pt>
                <c:pt idx="32">
                  <c:v>0.9713255800154276</c:v>
                </c:pt>
                <c:pt idx="33">
                  <c:v>0.6784134036478943</c:v>
                </c:pt>
                <c:pt idx="34">
                  <c:v>0.018180767131692897</c:v>
                </c:pt>
                <c:pt idx="35">
                  <c:v>0.8598971805483704</c:v>
                </c:pt>
                <c:pt idx="36">
                  <c:v>0.9834900895643</c:v>
                </c:pt>
                <c:pt idx="37">
                  <c:v>0.8918309050830214</c:v>
                </c:pt>
                <c:pt idx="38">
                  <c:v>0.9294567425353907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Data'!$H$2:$H$40</c:f>
              <c:numCache>
                <c:ptCount val="39"/>
                <c:pt idx="0">
                  <c:v>0.8294401951354046</c:v>
                </c:pt>
                <c:pt idx="1">
                  <c:v>0.7789794871706873</c:v>
                </c:pt>
                <c:pt idx="2">
                  <c:v>0.7932684496013728</c:v>
                </c:pt>
                <c:pt idx="3">
                  <c:v>0.8310535083246864</c:v>
                </c:pt>
                <c:pt idx="4">
                  <c:v>0.8609986901004089</c:v>
                </c:pt>
                <c:pt idx="5">
                  <c:v>0.7429043756550072</c:v>
                </c:pt>
                <c:pt idx="6">
                  <c:v>0.7665047540487863</c:v>
                </c:pt>
                <c:pt idx="7">
                  <c:v>0.7784113549151899</c:v>
                </c:pt>
                <c:pt idx="8">
                  <c:v>0.7638323954610376</c:v>
                </c:pt>
                <c:pt idx="9">
                  <c:v>0.7639530024252685</c:v>
                </c:pt>
                <c:pt idx="10">
                  <c:v>0.7692549046816137</c:v>
                </c:pt>
                <c:pt idx="11">
                  <c:v>0.7433462161142489</c:v>
                </c:pt>
                <c:pt idx="12">
                  <c:v>0.7225503533362297</c:v>
                </c:pt>
                <c:pt idx="13">
                  <c:v>0.7052248266688548</c:v>
                </c:pt>
                <c:pt idx="14">
                  <c:v>0.7113419912244457</c:v>
                </c:pt>
                <c:pt idx="15">
                  <c:v>0.712552271610575</c:v>
                </c:pt>
                <c:pt idx="16">
                  <c:v>0.728348942602653</c:v>
                </c:pt>
                <c:pt idx="17">
                  <c:v>0.7096624950376552</c:v>
                </c:pt>
                <c:pt idx="18">
                  <c:v>0.7236370073856231</c:v>
                </c:pt>
                <c:pt idx="19">
                  <c:v>0.695203697433328</c:v>
                </c:pt>
                <c:pt idx="20">
                  <c:v>0.705933540188312</c:v>
                </c:pt>
                <c:pt idx="21">
                  <c:v>0.7114909727578872</c:v>
                </c:pt>
                <c:pt idx="22">
                  <c:v>0.6946444407826394</c:v>
                </c:pt>
                <c:pt idx="23">
                  <c:v>0.7041219906483637</c:v>
                </c:pt>
                <c:pt idx="24">
                  <c:v>0.6880234659152201</c:v>
                </c:pt>
                <c:pt idx="25">
                  <c:v>0.6756723536933593</c:v>
                </c:pt>
                <c:pt idx="26">
                  <c:v>0.6811972182682181</c:v>
                </c:pt>
                <c:pt idx="27">
                  <c:v>0.6907278738291652</c:v>
                </c:pt>
                <c:pt idx="28">
                  <c:v>0.6754263101555121</c:v>
                </c:pt>
                <c:pt idx="29">
                  <c:v>0.6639432076032927</c:v>
                </c:pt>
                <c:pt idx="30">
                  <c:v>0.6743702009147114</c:v>
                </c:pt>
                <c:pt idx="31">
                  <c:v>0.6546046971626841</c:v>
                </c:pt>
                <c:pt idx="32">
                  <c:v>0.6642022996733733</c:v>
                </c:pt>
                <c:pt idx="33">
                  <c:v>0.6646202733196828</c:v>
                </c:pt>
                <c:pt idx="34">
                  <c:v>0.646150573142883</c:v>
                </c:pt>
                <c:pt idx="35">
                  <c:v>0.6520879789041465</c:v>
                </c:pt>
                <c:pt idx="36">
                  <c:v>0.6610447927057723</c:v>
                </c:pt>
                <c:pt idx="37">
                  <c:v>0.6671181114525421</c:v>
                </c:pt>
                <c:pt idx="38">
                  <c:v>0.6738447430187688</c:v>
                </c:pt>
              </c:numCache>
            </c:numRef>
          </c:yVal>
          <c:smooth val="0"/>
        </c:ser>
        <c:ser>
          <c:idx val="2"/>
          <c:order val="2"/>
          <c:tx>
            <c:v>STDEVP Moving Average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Data'!$N$2:$N$40</c:f>
              <c:numCache>
                <c:ptCount val="39"/>
                <c:pt idx="1">
                  <c:v>0.050460707964717584</c:v>
                </c:pt>
                <c:pt idx="2">
                  <c:v>0.045889769305276995</c:v>
                </c:pt>
                <c:pt idx="3">
                  <c:v>0.07656719391058643</c:v>
                </c:pt>
                <c:pt idx="4">
                  <c:v>0.09097738066683157</c:v>
                </c:pt>
                <c:pt idx="5">
                  <c:v>0.2768189637334811</c:v>
                </c:pt>
                <c:pt idx="6">
                  <c:v>0.26272351089221196</c:v>
                </c:pt>
                <c:pt idx="7">
                  <c:v>0.24776613527262312</c:v>
                </c:pt>
                <c:pt idx="8">
                  <c:v>0.23720778011753343</c:v>
                </c:pt>
                <c:pt idx="9">
                  <c:v>0.22503535004042757</c:v>
                </c:pt>
                <c:pt idx="10">
                  <c:v>0.2152168475382068</c:v>
                </c:pt>
                <c:pt idx="11">
                  <c:v>0.22325388108238522</c:v>
                </c:pt>
                <c:pt idx="12">
                  <c:v>0.2262695021385909</c:v>
                </c:pt>
                <c:pt idx="13">
                  <c:v>0.22681083746744055</c:v>
                </c:pt>
                <c:pt idx="14">
                  <c:v>0.22031225134031676</c:v>
                </c:pt>
                <c:pt idx="15">
                  <c:v>0.21336791409246514</c:v>
                </c:pt>
                <c:pt idx="16">
                  <c:v>0.2164265039972755</c:v>
                </c:pt>
                <c:pt idx="17">
                  <c:v>0.22399620959933264</c:v>
                </c:pt>
                <c:pt idx="18">
                  <c:v>0.22593962711098214</c:v>
                </c:pt>
                <c:pt idx="19">
                  <c:v>0.25269920563017123</c:v>
                </c:pt>
                <c:pt idx="20">
                  <c:v>0.2512343026370478</c:v>
                </c:pt>
                <c:pt idx="21">
                  <c:v>0.24677566804669193</c:v>
                </c:pt>
                <c:pt idx="22">
                  <c:v>0.25395709335579775</c:v>
                </c:pt>
                <c:pt idx="23">
                  <c:v>0.25273087978421754</c:v>
                </c:pt>
                <c:pt idx="24">
                  <c:v>0.2598805141957581</c:v>
                </c:pt>
                <c:pt idx="25">
                  <c:v>0.2622098780625007</c:v>
                </c:pt>
                <c:pt idx="26">
                  <c:v>0.25884590455619144</c:v>
                </c:pt>
                <c:pt idx="27">
                  <c:v>0.2589610084540751</c:v>
                </c:pt>
                <c:pt idx="28">
                  <c:v>0.2670285044893556</c:v>
                </c:pt>
                <c:pt idx="29">
                  <c:v>0.26972467904392183</c:v>
                </c:pt>
                <c:pt idx="30">
                  <c:v>0.2714152699017256</c:v>
                </c:pt>
                <c:pt idx="31">
                  <c:v>0.2889205907486442</c:v>
                </c:pt>
                <c:pt idx="32">
                  <c:v>0.2896432395294106</c:v>
                </c:pt>
                <c:pt idx="33">
                  <c:v>0.2853620930129695</c:v>
                </c:pt>
                <c:pt idx="34">
                  <c:v>0.30116992411385557</c:v>
                </c:pt>
                <c:pt idx="35">
                  <c:v>0.2990278147372466</c:v>
                </c:pt>
                <c:pt idx="36">
                  <c:v>0.2998149823828989</c:v>
                </c:pt>
                <c:pt idx="37">
                  <c:v>0.2981413682479979</c:v>
                </c:pt>
                <c:pt idx="38">
                  <c:v>0.29720110473409506</c:v>
                </c:pt>
              </c:numCache>
            </c:numRef>
          </c:yVal>
          <c:smooth val="0"/>
        </c:ser>
        <c:axId val="45002916"/>
        <c:axId val="2373061"/>
      </c:scatterChart>
      <c:valAx>
        <c:axId val="45002916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crossBetween val="midCat"/>
        <c:dispUnits/>
        <c:majorUnit val="20"/>
      </c:valAx>
      <c:valAx>
        <c:axId val="2373061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6: Relative Capabilities of Losing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(stdevp=.29)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Data'!$E$62:$E$80</c:f>
              <c:numCache>
                <c:ptCount val="19"/>
                <c:pt idx="0">
                  <c:v>0.26323867237008874</c:v>
                </c:pt>
                <c:pt idx="1">
                  <c:v>0.7418363456279363</c:v>
                </c:pt>
                <c:pt idx="2">
                  <c:v>0.9531609277994941</c:v>
                </c:pt>
                <c:pt idx="3">
                  <c:v>0.516368240188099</c:v>
                </c:pt>
                <c:pt idx="4">
                  <c:v>0.07989682900925504</c:v>
                </c:pt>
                <c:pt idx="5">
                  <c:v>0.6749071389744519</c:v>
                </c:pt>
                <c:pt idx="6">
                  <c:v>0.35147417488902016</c:v>
                </c:pt>
                <c:pt idx="7">
                  <c:v>0.9731086037636831</c:v>
                </c:pt>
                <c:pt idx="8">
                  <c:v>0.7706129001955611</c:v>
                </c:pt>
                <c:pt idx="9">
                  <c:v>0.3234648230988207</c:v>
                </c:pt>
                <c:pt idx="10">
                  <c:v>0.29928378531093486</c:v>
                </c:pt>
                <c:pt idx="11">
                  <c:v>0.9067031136156358</c:v>
                </c:pt>
                <c:pt idx="12">
                  <c:v>0.8511948626171176</c:v>
                </c:pt>
                <c:pt idx="13">
                  <c:v>0.8147506168212625</c:v>
                </c:pt>
                <c:pt idx="14">
                  <c:v>0.8473669278705525</c:v>
                </c:pt>
                <c:pt idx="15">
                  <c:v>0.1006129310601327</c:v>
                </c:pt>
                <c:pt idx="16">
                  <c:v>0.6576725820360368</c:v>
                </c:pt>
                <c:pt idx="17">
                  <c:v>0.22706536436795188</c:v>
                </c:pt>
                <c:pt idx="18">
                  <c:v>0.7805092240045198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Data'!$H$62:$H$80</c:f>
              <c:numCache>
                <c:ptCount val="19"/>
                <c:pt idx="0">
                  <c:v>0.26323867237008874</c:v>
                </c:pt>
                <c:pt idx="1">
                  <c:v>0.5025375089990125</c:v>
                </c:pt>
                <c:pt idx="2">
                  <c:v>0.6527453152658397</c:v>
                </c:pt>
                <c:pt idx="3">
                  <c:v>0.6186510464964046</c:v>
                </c:pt>
                <c:pt idx="4">
                  <c:v>0.5109002029989747</c:v>
                </c:pt>
                <c:pt idx="5">
                  <c:v>0.538234692328221</c:v>
                </c:pt>
                <c:pt idx="6">
                  <c:v>0.5115546184083352</c:v>
                </c:pt>
                <c:pt idx="7">
                  <c:v>0.5692488665777536</c:v>
                </c:pt>
                <c:pt idx="8">
                  <c:v>0.5916226480908434</c:v>
                </c:pt>
                <c:pt idx="9">
                  <c:v>0.5648068655916412</c:v>
                </c:pt>
                <c:pt idx="10">
                  <c:v>0.5406684037479406</c:v>
                </c:pt>
                <c:pt idx="11">
                  <c:v>0.5711712962369151</c:v>
                </c:pt>
                <c:pt idx="12">
                  <c:v>0.5927115705738537</c:v>
                </c:pt>
                <c:pt idx="13">
                  <c:v>0.6085715024486686</c:v>
                </c:pt>
                <c:pt idx="14">
                  <c:v>0.6244911974767943</c:v>
                </c:pt>
                <c:pt idx="15">
                  <c:v>0.5917488058257528</c:v>
                </c:pt>
                <c:pt idx="16">
                  <c:v>0.5956266750145931</c:v>
                </c:pt>
                <c:pt idx="17">
                  <c:v>0.5751510466453352</c:v>
                </c:pt>
                <c:pt idx="18">
                  <c:v>0.5859593717695029</c:v>
                </c:pt>
              </c:numCache>
            </c:numRef>
          </c:yVal>
          <c:smooth val="0"/>
        </c:ser>
        <c:axId val="21357550"/>
        <c:axId val="58000223"/>
      </c:scatterChart>
      <c:valAx>
        <c:axId val="21357550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crossBetween val="midCat"/>
        <c:dispUnits/>
        <c:majorUnit val="20"/>
      </c:valAx>
      <c:valAx>
        <c:axId val="58000223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6: Relative Capabilities of Losing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(stdevp=.29)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Data'!$E$62:$E$80</c:f>
              <c:numCache>
                <c:ptCount val="19"/>
                <c:pt idx="0">
                  <c:v>0.26323867237008874</c:v>
                </c:pt>
                <c:pt idx="1">
                  <c:v>0.7418363456279363</c:v>
                </c:pt>
                <c:pt idx="2">
                  <c:v>0.9531609277994941</c:v>
                </c:pt>
                <c:pt idx="3">
                  <c:v>0.516368240188099</c:v>
                </c:pt>
                <c:pt idx="4">
                  <c:v>0.07989682900925504</c:v>
                </c:pt>
                <c:pt idx="5">
                  <c:v>0.6749071389744519</c:v>
                </c:pt>
                <c:pt idx="6">
                  <c:v>0.35147417488902016</c:v>
                </c:pt>
                <c:pt idx="7">
                  <c:v>0.9731086037636831</c:v>
                </c:pt>
                <c:pt idx="8">
                  <c:v>0.7706129001955611</c:v>
                </c:pt>
                <c:pt idx="9">
                  <c:v>0.3234648230988207</c:v>
                </c:pt>
                <c:pt idx="10">
                  <c:v>0.29928378531093486</c:v>
                </c:pt>
                <c:pt idx="11">
                  <c:v>0.9067031136156358</c:v>
                </c:pt>
                <c:pt idx="12">
                  <c:v>0.8511948626171176</c:v>
                </c:pt>
                <c:pt idx="13">
                  <c:v>0.8147506168212625</c:v>
                </c:pt>
                <c:pt idx="14">
                  <c:v>0.8473669278705525</c:v>
                </c:pt>
                <c:pt idx="15">
                  <c:v>0.1006129310601327</c:v>
                </c:pt>
                <c:pt idx="16">
                  <c:v>0.6576725820360368</c:v>
                </c:pt>
                <c:pt idx="17">
                  <c:v>0.22706536436795188</c:v>
                </c:pt>
                <c:pt idx="18">
                  <c:v>0.7805092240045198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Data'!$H$62:$H$80</c:f>
              <c:numCache>
                <c:ptCount val="19"/>
                <c:pt idx="0">
                  <c:v>0.26323867237008874</c:v>
                </c:pt>
                <c:pt idx="1">
                  <c:v>0.5025375089990125</c:v>
                </c:pt>
                <c:pt idx="2">
                  <c:v>0.6527453152658397</c:v>
                </c:pt>
                <c:pt idx="3">
                  <c:v>0.6186510464964046</c:v>
                </c:pt>
                <c:pt idx="4">
                  <c:v>0.5109002029989747</c:v>
                </c:pt>
                <c:pt idx="5">
                  <c:v>0.538234692328221</c:v>
                </c:pt>
                <c:pt idx="6">
                  <c:v>0.5115546184083352</c:v>
                </c:pt>
                <c:pt idx="7">
                  <c:v>0.5692488665777536</c:v>
                </c:pt>
                <c:pt idx="8">
                  <c:v>0.5916226480908434</c:v>
                </c:pt>
                <c:pt idx="9">
                  <c:v>0.5648068655916412</c:v>
                </c:pt>
                <c:pt idx="10">
                  <c:v>0.5406684037479406</c:v>
                </c:pt>
                <c:pt idx="11">
                  <c:v>0.5711712962369151</c:v>
                </c:pt>
                <c:pt idx="12">
                  <c:v>0.5927115705738537</c:v>
                </c:pt>
                <c:pt idx="13">
                  <c:v>0.6085715024486686</c:v>
                </c:pt>
                <c:pt idx="14">
                  <c:v>0.6244911974767943</c:v>
                </c:pt>
                <c:pt idx="15">
                  <c:v>0.5917488058257528</c:v>
                </c:pt>
                <c:pt idx="16">
                  <c:v>0.5956266750145931</c:v>
                </c:pt>
                <c:pt idx="17">
                  <c:v>0.5751510466453352</c:v>
                </c:pt>
                <c:pt idx="18">
                  <c:v>0.5859593717695029</c:v>
                </c:pt>
              </c:numCache>
            </c:numRef>
          </c:yVal>
          <c:smooth val="0"/>
        </c:ser>
        <c:ser>
          <c:idx val="2"/>
          <c:order val="2"/>
          <c:tx>
            <c:v>STDEVP Moving Average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'F9-10 - Data'!$C$63:$C$80</c:f>
              <c:numCache>
                <c:ptCount val="18"/>
                <c:pt idx="0">
                  <c:v>1853</c:v>
                </c:pt>
                <c:pt idx="1">
                  <c:v>1862</c:v>
                </c:pt>
                <c:pt idx="2">
                  <c:v>1885</c:v>
                </c:pt>
                <c:pt idx="3">
                  <c:v>1897</c:v>
                </c:pt>
                <c:pt idx="4">
                  <c:v>1904</c:v>
                </c:pt>
                <c:pt idx="5">
                  <c:v>1911</c:v>
                </c:pt>
                <c:pt idx="6">
                  <c:v>1914</c:v>
                </c:pt>
                <c:pt idx="7">
                  <c:v>1919</c:v>
                </c:pt>
                <c:pt idx="8">
                  <c:v>1919</c:v>
                </c:pt>
                <c:pt idx="9">
                  <c:v>1939</c:v>
                </c:pt>
                <c:pt idx="10">
                  <c:v>1939</c:v>
                </c:pt>
                <c:pt idx="11">
                  <c:v>1948</c:v>
                </c:pt>
                <c:pt idx="12">
                  <c:v>1956</c:v>
                </c:pt>
                <c:pt idx="13">
                  <c:v>1967</c:v>
                </c:pt>
                <c:pt idx="14">
                  <c:v>1977</c:v>
                </c:pt>
                <c:pt idx="15">
                  <c:v>1978</c:v>
                </c:pt>
                <c:pt idx="16">
                  <c:v>1982</c:v>
                </c:pt>
                <c:pt idx="17">
                  <c:v>1990</c:v>
                </c:pt>
              </c:numCache>
            </c:numRef>
          </c:xVal>
          <c:yVal>
            <c:numRef>
              <c:f>'F9-10 - Data'!$N$62:$N$80</c:f>
              <c:numCache>
                <c:ptCount val="19"/>
                <c:pt idx="1">
                  <c:v>0.23929883662892384</c:v>
                </c:pt>
                <c:pt idx="2">
                  <c:v>0.2886186508208072</c:v>
                </c:pt>
                <c:pt idx="3">
                  <c:v>0.2568322442568001</c:v>
                </c:pt>
                <c:pt idx="4">
                  <c:v>0.31497812376356904</c:v>
                </c:pt>
                <c:pt idx="5">
                  <c:v>0.29395898848161667</c:v>
                </c:pt>
                <c:pt idx="6">
                  <c:v>0.2798897813472743</c:v>
                </c:pt>
                <c:pt idx="7">
                  <c:v>0.3030616890876147</c:v>
                </c:pt>
                <c:pt idx="8">
                  <c:v>0.2926532453800303</c:v>
                </c:pt>
                <c:pt idx="9">
                  <c:v>0.2890555405933581</c:v>
                </c:pt>
                <c:pt idx="10">
                  <c:v>0.285979058816449</c:v>
                </c:pt>
                <c:pt idx="11">
                  <c:v>0.2918961765083839</c:v>
                </c:pt>
                <c:pt idx="12">
                  <c:v>0.2902017796173782</c:v>
                </c:pt>
                <c:pt idx="13">
                  <c:v>0.28543222381925093</c:v>
                </c:pt>
                <c:pt idx="14">
                  <c:v>0.2821138619277957</c:v>
                </c:pt>
                <c:pt idx="15">
                  <c:v>0.301155989171774</c:v>
                </c:pt>
                <c:pt idx="16">
                  <c:v>0.29257569935616373</c:v>
                </c:pt>
                <c:pt idx="17">
                  <c:v>0.29660112504386943</c:v>
                </c:pt>
                <c:pt idx="18">
                  <c:v>0.2923095417579116</c:v>
                </c:pt>
              </c:numCache>
            </c:numRef>
          </c:yVal>
          <c:smooth val="0"/>
        </c:ser>
        <c:axId val="52239960"/>
        <c:axId val="397593"/>
      </c:scatterChart>
      <c:valAx>
        <c:axId val="52239960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crossBetween val="midCat"/>
        <c:dispUnits/>
        <c:majorUnit val="20"/>
      </c:valAx>
      <c:valAx>
        <c:axId val="397593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11: Relative MILCAPS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MILCAP by War (stdevp=.33)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'F11 -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'F11 - Data'!$P$63:$P$80</c:f>
              <c:numCache>
                <c:ptCount val="18"/>
                <c:pt idx="0">
                  <c:v>0.644911295763853</c:v>
                </c:pt>
                <c:pt idx="1">
                  <c:v>0.1736805815837701</c:v>
                </c:pt>
                <c:pt idx="2">
                  <c:v>0.9238474670857344</c:v>
                </c:pt>
                <c:pt idx="3">
                  <c:v>0.9795253515989949</c:v>
                </c:pt>
                <c:pt idx="4">
                  <c:v>0.8378503017005363</c:v>
                </c:pt>
                <c:pt idx="5">
                  <c:v>0.8455554477906144</c:v>
                </c:pt>
                <c:pt idx="6">
                  <c:v>0.3027263606168368</c:v>
                </c:pt>
                <c:pt idx="7">
                  <c:v>0.33133396102161666</c:v>
                </c:pt>
                <c:pt idx="8">
                  <c:v>0.9324685779558191</c:v>
                </c:pt>
                <c:pt idx="9">
                  <c:v>0.9426787004353089</c:v>
                </c:pt>
                <c:pt idx="10">
                  <c:v>0.21630038701412363</c:v>
                </c:pt>
                <c:pt idx="11">
                  <c:v>0.32966936270651137</c:v>
                </c:pt>
                <c:pt idx="12">
                  <c:v>0.984499218555333</c:v>
                </c:pt>
                <c:pt idx="13">
                  <c:v>0.9765119913420659</c:v>
                </c:pt>
                <c:pt idx="14">
                  <c:v>0.7947868319369089</c:v>
                </c:pt>
                <c:pt idx="15">
                  <c:v>0.028318806958651487</c:v>
                </c:pt>
                <c:pt idx="16">
                  <c:v>0.7860613803730082</c:v>
                </c:pt>
                <c:pt idx="17">
                  <c:v>0.9815898913066189</c:v>
                </c:pt>
              </c:numCache>
            </c:numRef>
          </c:yVal>
          <c:smooth val="0"/>
        </c:ser>
        <c:ser>
          <c:idx val="1"/>
          <c:order val="1"/>
          <c:tx>
            <c:v>MILCAP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'F11 -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'F11 - Data'!$Q$63:$Q$80</c:f>
              <c:numCache>
                <c:ptCount val="18"/>
                <c:pt idx="0">
                  <c:v>0.644911295763853</c:v>
                </c:pt>
                <c:pt idx="1">
                  <c:v>0.40929593867381153</c:v>
                </c:pt>
                <c:pt idx="2">
                  <c:v>0.5808131148111192</c:v>
                </c:pt>
                <c:pt idx="3">
                  <c:v>0.6804911740080881</c:v>
                </c:pt>
                <c:pt idx="4">
                  <c:v>0.7119629995465777</c:v>
                </c:pt>
                <c:pt idx="5">
                  <c:v>0.7342284075872505</c:v>
                </c:pt>
                <c:pt idx="6">
                  <c:v>0.6725852580200485</c:v>
                </c:pt>
                <c:pt idx="7">
                  <c:v>0.6299288458952446</c:v>
                </c:pt>
                <c:pt idx="8">
                  <c:v>0.6635443716797529</c:v>
                </c:pt>
                <c:pt idx="9">
                  <c:v>0.6914578045553085</c:v>
                </c:pt>
                <c:pt idx="10">
                  <c:v>0.648261675687928</c:v>
                </c:pt>
                <c:pt idx="11">
                  <c:v>0.6217123162728099</c:v>
                </c:pt>
                <c:pt idx="12">
                  <c:v>0.6496190010637732</c:v>
                </c:pt>
                <c:pt idx="13">
                  <c:v>0.6729685003693656</c:v>
                </c:pt>
                <c:pt idx="14">
                  <c:v>0.6810897224738686</c:v>
                </c:pt>
                <c:pt idx="15">
                  <c:v>0.6402915402541675</c:v>
                </c:pt>
                <c:pt idx="16">
                  <c:v>0.6488662367317463</c:v>
                </c:pt>
                <c:pt idx="17">
                  <c:v>0.6673508842081282</c:v>
                </c:pt>
              </c:numCache>
            </c:numRef>
          </c:yVal>
          <c:smooth val="0"/>
        </c:ser>
        <c:axId val="3578338"/>
        <c:axId val="32205043"/>
      </c:scatterChart>
      <c:valAx>
        <c:axId val="3578338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crossBetween val="midCat"/>
        <c:dispUnits/>
        <c:majorUnit val="20"/>
      </c:valAx>
      <c:valAx>
        <c:axId val="32205043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12: Relative Expenditure per Soldier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E/S by War (stdevp=.27)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'F12 -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'F12 - Data'!$Q$63:$Q$80</c:f>
              <c:numCache>
                <c:ptCount val="18"/>
                <c:pt idx="0">
                  <c:v>0.4799107424581669</c:v>
                </c:pt>
                <c:pt idx="1">
                  <c:v>0.6264711039979451</c:v>
                </c:pt>
                <c:pt idx="2">
                  <c:v>0.5883067473414008</c:v>
                </c:pt>
                <c:pt idx="3">
                  <c:v>0.93346939198359</c:v>
                </c:pt>
                <c:pt idx="4">
                  <c:v>0.8675643965811377</c:v>
                </c:pt>
                <c:pt idx="5">
                  <c:v>0.8917887979325506</c:v>
                </c:pt>
                <c:pt idx="6">
                  <c:v>0.40707451166246217</c:v>
                </c:pt>
                <c:pt idx="7">
                  <c:v>0.9059301263876207</c:v>
                </c:pt>
                <c:pt idx="8">
                  <c:v>0.22789567282867257</c:v>
                </c:pt>
                <c:pt idx="9">
                  <c:v>0.11325640983619169</c:v>
                </c:pt>
                <c:pt idx="10">
                  <c:v>0.9463146281269276</c:v>
                </c:pt>
                <c:pt idx="11">
                  <c:v>0.5925718290119132</c:v>
                </c:pt>
                <c:pt idx="12">
                  <c:v>0.6437478977254804</c:v>
                </c:pt>
                <c:pt idx="13">
                  <c:v>0.8413251598199893</c:v>
                </c:pt>
                <c:pt idx="14">
                  <c:v>0.7809987361309669</c:v>
                </c:pt>
                <c:pt idx="15">
                  <c:v>0.08307894484962873</c:v>
                </c:pt>
                <c:pt idx="16">
                  <c:v>0.40668998844106125</c:v>
                </c:pt>
                <c:pt idx="17">
                  <c:v>0.542426844878507</c:v>
                </c:pt>
              </c:numCache>
            </c:numRef>
          </c:yVal>
          <c:smooth val="0"/>
        </c:ser>
        <c:ser>
          <c:idx val="1"/>
          <c:order val="1"/>
          <c:tx>
            <c:v>E/S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'F12 -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'F12 - Data'!$R$63:$R$80</c:f>
              <c:numCache>
                <c:ptCount val="18"/>
                <c:pt idx="0">
                  <c:v>0.4799107424581669</c:v>
                </c:pt>
                <c:pt idx="1">
                  <c:v>0.5531909232280561</c:v>
                </c:pt>
                <c:pt idx="2">
                  <c:v>0.5648961979325043</c:v>
                </c:pt>
                <c:pt idx="3">
                  <c:v>0.6570394964452757</c:v>
                </c:pt>
                <c:pt idx="4">
                  <c:v>0.699144476472448</c:v>
                </c:pt>
                <c:pt idx="5">
                  <c:v>0.7312518633824651</c:v>
                </c:pt>
                <c:pt idx="6">
                  <c:v>0.6849408131367504</c:v>
                </c:pt>
                <c:pt idx="7">
                  <c:v>0.7125644772931092</c:v>
                </c:pt>
                <c:pt idx="8">
                  <c:v>0.6587123879081719</c:v>
                </c:pt>
                <c:pt idx="9">
                  <c:v>0.6041667901009738</c:v>
                </c:pt>
                <c:pt idx="10">
                  <c:v>0.6352711390124242</c:v>
                </c:pt>
                <c:pt idx="11">
                  <c:v>0.6317128631790482</c:v>
                </c:pt>
                <c:pt idx="12">
                  <c:v>0.6326386350672354</c:v>
                </c:pt>
                <c:pt idx="13">
                  <c:v>0.6475448154067178</c:v>
                </c:pt>
                <c:pt idx="14">
                  <c:v>0.6564417434550011</c:v>
                </c:pt>
                <c:pt idx="15">
                  <c:v>0.6206065685421652</c:v>
                </c:pt>
                <c:pt idx="16">
                  <c:v>0.6080232403009238</c:v>
                </c:pt>
                <c:pt idx="17">
                  <c:v>0.6043789961107895</c:v>
                </c:pt>
              </c:numCache>
            </c:numRef>
          </c:yVal>
          <c:smooth val="0"/>
        </c:ser>
        <c:axId val="21409932"/>
        <c:axId val="58471661"/>
      </c:scatterChart>
      <c:valAx>
        <c:axId val="21409932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crossBetween val="midCat"/>
        <c:dispUnits/>
        <c:majorUnit val="20"/>
      </c:valAx>
      <c:valAx>
        <c:axId val="58471661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7: Success Rates for Strong Initiators [RelCap(I)&gt;0.75] Over Time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8"/>
          <c:w val="0.8895"/>
          <c:h val="0.70875"/>
        </c:manualLayout>
      </c:layout>
      <c:scatterChart>
        <c:scatterStyle val="lineMarker"/>
        <c:varyColors val="0"/>
        <c:ser>
          <c:idx val="0"/>
          <c:order val="0"/>
          <c:tx>
            <c:v>COW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'F13 - Data'!$B$2:$B$39</c:f>
              <c:numCache>
                <c:ptCount val="38"/>
                <c:pt idx="0">
                  <c:v>1823</c:v>
                </c:pt>
                <c:pt idx="1">
                  <c:v>1848</c:v>
                </c:pt>
                <c:pt idx="2">
                  <c:v>1848</c:v>
                </c:pt>
                <c:pt idx="3">
                  <c:v>1849</c:v>
                </c:pt>
                <c:pt idx="4">
                  <c:v>1857</c:v>
                </c:pt>
                <c:pt idx="5">
                  <c:v>1860</c:v>
                </c:pt>
                <c:pt idx="6">
                  <c:v>1860</c:v>
                </c:pt>
                <c:pt idx="7">
                  <c:v>1863</c:v>
                </c:pt>
                <c:pt idx="8">
                  <c:v>1864</c:v>
                </c:pt>
                <c:pt idx="9">
                  <c:v>1866</c:v>
                </c:pt>
                <c:pt idx="10">
                  <c:v>1867</c:v>
                </c:pt>
                <c:pt idx="11">
                  <c:v>1870</c:v>
                </c:pt>
                <c:pt idx="12">
                  <c:v>1878</c:v>
                </c:pt>
                <c:pt idx="13">
                  <c:v>1882</c:v>
                </c:pt>
                <c:pt idx="14">
                  <c:v>1893</c:v>
                </c:pt>
                <c:pt idx="15">
                  <c:v>1898</c:v>
                </c:pt>
                <c:pt idx="16">
                  <c:v>1900</c:v>
                </c:pt>
                <c:pt idx="17">
                  <c:v>1910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1920</c:v>
                </c:pt>
                <c:pt idx="22">
                  <c:v>1921</c:v>
                </c:pt>
                <c:pt idx="23">
                  <c:v>1936</c:v>
                </c:pt>
                <c:pt idx="24">
                  <c:v>1940</c:v>
                </c:pt>
                <c:pt idx="25">
                  <c:v>1945</c:v>
                </c:pt>
                <c:pt idx="26">
                  <c:v>1948</c:v>
                </c:pt>
                <c:pt idx="27">
                  <c:v>1956</c:v>
                </c:pt>
                <c:pt idx="28">
                  <c:v>1956</c:v>
                </c:pt>
                <c:pt idx="29">
                  <c:v>1967</c:v>
                </c:pt>
                <c:pt idx="30">
                  <c:v>1970</c:v>
                </c:pt>
                <c:pt idx="31">
                  <c:v>1971</c:v>
                </c:pt>
                <c:pt idx="32">
                  <c:v>1973</c:v>
                </c:pt>
                <c:pt idx="33">
                  <c:v>1974</c:v>
                </c:pt>
                <c:pt idx="34">
                  <c:v>1979</c:v>
                </c:pt>
                <c:pt idx="35">
                  <c:v>1979</c:v>
                </c:pt>
                <c:pt idx="36">
                  <c:v>1987</c:v>
                </c:pt>
                <c:pt idx="37">
                  <c:v>1991</c:v>
                </c:pt>
              </c:numCache>
            </c:numRef>
          </c:xVal>
          <c:yVal>
            <c:numRef>
              <c:f>'F13 - Data'!$E$2:$E$39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</c:v>
                </c:pt>
                <c:pt idx="10">
                  <c:v>0.8181818181818182</c:v>
                </c:pt>
                <c:pt idx="11">
                  <c:v>0.8333333333333334</c:v>
                </c:pt>
                <c:pt idx="12">
                  <c:v>0.8461538461538461</c:v>
                </c:pt>
                <c:pt idx="13">
                  <c:v>0.8571428571428571</c:v>
                </c:pt>
                <c:pt idx="14">
                  <c:v>0.8666666666666667</c:v>
                </c:pt>
                <c:pt idx="15">
                  <c:v>0.875</c:v>
                </c:pt>
                <c:pt idx="16">
                  <c:v>0.8823529411764706</c:v>
                </c:pt>
                <c:pt idx="17">
                  <c:v>0.8888888888888888</c:v>
                </c:pt>
                <c:pt idx="18">
                  <c:v>0.8421052631578947</c:v>
                </c:pt>
                <c:pt idx="19">
                  <c:v>0.85</c:v>
                </c:pt>
                <c:pt idx="20">
                  <c:v>0.8095238095238095</c:v>
                </c:pt>
                <c:pt idx="21">
                  <c:v>0.8181818181818182</c:v>
                </c:pt>
                <c:pt idx="22">
                  <c:v>0.782608695652174</c:v>
                </c:pt>
                <c:pt idx="23">
                  <c:v>0.7916666666666666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</c:v>
                </c:pt>
                <c:pt idx="30">
                  <c:v>0.6774193548387096</c:v>
                </c:pt>
                <c:pt idx="31">
                  <c:v>0.6875</c:v>
                </c:pt>
                <c:pt idx="32">
                  <c:v>0.6666666666666666</c:v>
                </c:pt>
                <c:pt idx="33">
                  <c:v>0.6764705882352942</c:v>
                </c:pt>
                <c:pt idx="34">
                  <c:v>0.6857142857142857</c:v>
                </c:pt>
                <c:pt idx="35">
                  <c:v>0.6944444444444444</c:v>
                </c:pt>
                <c:pt idx="36">
                  <c:v>0.6756756756756757</c:v>
                </c:pt>
                <c:pt idx="37">
                  <c:v>0.6578947368421053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'F13 - Data'!$B$2:$B$39</c:f>
              <c:numCache>
                <c:ptCount val="38"/>
                <c:pt idx="0">
                  <c:v>1823</c:v>
                </c:pt>
                <c:pt idx="1">
                  <c:v>1848</c:v>
                </c:pt>
                <c:pt idx="2">
                  <c:v>1848</c:v>
                </c:pt>
                <c:pt idx="3">
                  <c:v>1849</c:v>
                </c:pt>
                <c:pt idx="4">
                  <c:v>1857</c:v>
                </c:pt>
                <c:pt idx="5">
                  <c:v>1860</c:v>
                </c:pt>
                <c:pt idx="6">
                  <c:v>1860</c:v>
                </c:pt>
                <c:pt idx="7">
                  <c:v>1863</c:v>
                </c:pt>
                <c:pt idx="8">
                  <c:v>1864</c:v>
                </c:pt>
                <c:pt idx="9">
                  <c:v>1866</c:v>
                </c:pt>
                <c:pt idx="10">
                  <c:v>1867</c:v>
                </c:pt>
                <c:pt idx="11">
                  <c:v>1870</c:v>
                </c:pt>
                <c:pt idx="12">
                  <c:v>1878</c:v>
                </c:pt>
                <c:pt idx="13">
                  <c:v>1882</c:v>
                </c:pt>
                <c:pt idx="14">
                  <c:v>1893</c:v>
                </c:pt>
                <c:pt idx="15">
                  <c:v>1898</c:v>
                </c:pt>
                <c:pt idx="16">
                  <c:v>1900</c:v>
                </c:pt>
                <c:pt idx="17">
                  <c:v>1910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1920</c:v>
                </c:pt>
                <c:pt idx="22">
                  <c:v>1921</c:v>
                </c:pt>
                <c:pt idx="23">
                  <c:v>1936</c:v>
                </c:pt>
                <c:pt idx="24">
                  <c:v>1940</c:v>
                </c:pt>
                <c:pt idx="25">
                  <c:v>1945</c:v>
                </c:pt>
                <c:pt idx="26">
                  <c:v>1948</c:v>
                </c:pt>
                <c:pt idx="27">
                  <c:v>1956</c:v>
                </c:pt>
                <c:pt idx="28">
                  <c:v>1956</c:v>
                </c:pt>
                <c:pt idx="29">
                  <c:v>1967</c:v>
                </c:pt>
                <c:pt idx="30">
                  <c:v>1970</c:v>
                </c:pt>
                <c:pt idx="31">
                  <c:v>1971</c:v>
                </c:pt>
                <c:pt idx="32">
                  <c:v>1973</c:v>
                </c:pt>
                <c:pt idx="33">
                  <c:v>1974</c:v>
                </c:pt>
                <c:pt idx="34">
                  <c:v>1979</c:v>
                </c:pt>
                <c:pt idx="35">
                  <c:v>1979</c:v>
                </c:pt>
                <c:pt idx="36">
                  <c:v>1987</c:v>
                </c:pt>
                <c:pt idx="37">
                  <c:v>1991</c:v>
                </c:pt>
              </c:numCache>
            </c:numRef>
          </c:xVal>
          <c:yVal>
            <c:numRef>
              <c:f>'F13 - Data'!$G$2:$G$39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0.6666666666666666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0.8571428571428571</c:v>
                </c:pt>
                <c:pt idx="7">
                  <c:v>0.875</c:v>
                </c:pt>
                <c:pt idx="8">
                  <c:v>0.7777777777777778</c:v>
                </c:pt>
                <c:pt idx="9">
                  <c:v>0.7</c:v>
                </c:pt>
                <c:pt idx="10">
                  <c:v>0.6363636363636364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0.7333333333333333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0.7777777777777778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0.7142857142857143</c:v>
                </c:pt>
                <c:pt idx="21">
                  <c:v>0.7272727272727273</c:v>
                </c:pt>
                <c:pt idx="22">
                  <c:v>0.6956521739130435</c:v>
                </c:pt>
                <c:pt idx="23">
                  <c:v>0.6666666666666666</c:v>
                </c:pt>
                <c:pt idx="24">
                  <c:v>0.68</c:v>
                </c:pt>
                <c:pt idx="25">
                  <c:v>0.6538461538461539</c:v>
                </c:pt>
                <c:pt idx="26">
                  <c:v>0.6296296296296297</c:v>
                </c:pt>
                <c:pt idx="27">
                  <c:v>0.6428571428571429</c:v>
                </c:pt>
                <c:pt idx="28">
                  <c:v>0.6206896551724138</c:v>
                </c:pt>
                <c:pt idx="29">
                  <c:v>0.6</c:v>
                </c:pt>
                <c:pt idx="30">
                  <c:v>0.5806451612903226</c:v>
                </c:pt>
                <c:pt idx="31">
                  <c:v>0.59375</c:v>
                </c:pt>
                <c:pt idx="32">
                  <c:v>0.5757575757575758</c:v>
                </c:pt>
                <c:pt idx="33">
                  <c:v>0.5882352941176471</c:v>
                </c:pt>
                <c:pt idx="34">
                  <c:v>0.6</c:v>
                </c:pt>
                <c:pt idx="35">
                  <c:v>0.6111111111111112</c:v>
                </c:pt>
                <c:pt idx="36">
                  <c:v>0.5945945945945946</c:v>
                </c:pt>
                <c:pt idx="37">
                  <c:v>0.5789473684210527</c:v>
                </c:pt>
              </c:numCache>
            </c:numRef>
          </c:yVal>
          <c:smooth val="0"/>
        </c:ser>
        <c:axId val="56482902"/>
        <c:axId val="38584071"/>
      </c:scatterChart>
      <c:valAx>
        <c:axId val="56482902"/>
        <c:scaling>
          <c:orientation val="minMax"/>
          <c:max val="2000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584071"/>
        <c:crossesAt val="0"/>
        <c:crossBetween val="midCat"/>
        <c:dispUnits/>
      </c:valAx>
      <c:valAx>
        <c:axId val="38584071"/>
        <c:scaling>
          <c:orientation val="minMax"/>
          <c:max val="0.95"/>
          <c:min val="0.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2: Outcome Rates Over Time (COW)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%W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Data'!$E$2:$E$80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0.7142857142857143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0.7</c:v>
                </c:pt>
                <c:pt idx="10">
                  <c:v>0.7272727272727273</c:v>
                </c:pt>
                <c:pt idx="11">
                  <c:v>0.75</c:v>
                </c:pt>
                <c:pt idx="12">
                  <c:v>0.7692307692307693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0.7222222222222222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0.7619047619047619</c:v>
                </c:pt>
                <c:pt idx="21">
                  <c:v>0.7727272727272727</c:v>
                </c:pt>
                <c:pt idx="22">
                  <c:v>0.782608695652174</c:v>
                </c:pt>
                <c:pt idx="23">
                  <c:v>0.7916666666666666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0.7777777777777778</c:v>
                </c:pt>
                <c:pt idx="27">
                  <c:v>0.7857142857142857</c:v>
                </c:pt>
                <c:pt idx="28">
                  <c:v>0.7586206896551724</c:v>
                </c:pt>
                <c:pt idx="29">
                  <c:v>0.7666666666666667</c:v>
                </c:pt>
                <c:pt idx="30">
                  <c:v>0.7741935483870968</c:v>
                </c:pt>
                <c:pt idx="31">
                  <c:v>0.78125</c:v>
                </c:pt>
                <c:pt idx="32">
                  <c:v>0.7575757575757576</c:v>
                </c:pt>
                <c:pt idx="33">
                  <c:v>0.7647058823529411</c:v>
                </c:pt>
                <c:pt idx="34">
                  <c:v>0.7714285714285715</c:v>
                </c:pt>
                <c:pt idx="35">
                  <c:v>0.7777777777777778</c:v>
                </c:pt>
                <c:pt idx="36">
                  <c:v>0.7567567567567568</c:v>
                </c:pt>
                <c:pt idx="37">
                  <c:v>0.7631578947368421</c:v>
                </c:pt>
                <c:pt idx="38">
                  <c:v>0.7692307692307693</c:v>
                </c:pt>
                <c:pt idx="39">
                  <c:v>0.75</c:v>
                </c:pt>
                <c:pt idx="40">
                  <c:v>0.7560975609756098</c:v>
                </c:pt>
                <c:pt idx="41">
                  <c:v>0.7380952380952381</c:v>
                </c:pt>
                <c:pt idx="42">
                  <c:v>0.7441860465116279</c:v>
                </c:pt>
                <c:pt idx="43">
                  <c:v>0.7272727272727273</c:v>
                </c:pt>
                <c:pt idx="44">
                  <c:v>0.7111111111111111</c:v>
                </c:pt>
                <c:pt idx="45">
                  <c:v>0.717391304347826</c:v>
                </c:pt>
                <c:pt idx="46">
                  <c:v>0.723404255319149</c:v>
                </c:pt>
                <c:pt idx="47">
                  <c:v>0.7291666666666666</c:v>
                </c:pt>
                <c:pt idx="48">
                  <c:v>0.7346938775510204</c:v>
                </c:pt>
                <c:pt idx="49">
                  <c:v>0.74</c:v>
                </c:pt>
                <c:pt idx="50">
                  <c:v>0.7254901960784313</c:v>
                </c:pt>
                <c:pt idx="51">
                  <c:v>0.7115384615384616</c:v>
                </c:pt>
                <c:pt idx="52">
                  <c:v>0.7169811320754716</c:v>
                </c:pt>
                <c:pt idx="53">
                  <c:v>0.7222222222222222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0.7017543859649122</c:v>
                </c:pt>
                <c:pt idx="57">
                  <c:v>0.6896551724137931</c:v>
                </c:pt>
                <c:pt idx="58">
                  <c:v>0.6779661016949152</c:v>
                </c:pt>
                <c:pt idx="59">
                  <c:v>0.6833333333333333</c:v>
                </c:pt>
                <c:pt idx="60">
                  <c:v>0.6721311475409836</c:v>
                </c:pt>
                <c:pt idx="61">
                  <c:v>0.6774193548387096</c:v>
                </c:pt>
                <c:pt idx="62">
                  <c:v>0.6825396825396826</c:v>
                </c:pt>
                <c:pt idx="63">
                  <c:v>0.671875</c:v>
                </c:pt>
                <c:pt idx="64">
                  <c:v>0.6615384615384615</c:v>
                </c:pt>
                <c:pt idx="65">
                  <c:v>0.6515151515151515</c:v>
                </c:pt>
                <c:pt idx="66">
                  <c:v>0.6567164179104478</c:v>
                </c:pt>
                <c:pt idx="67">
                  <c:v>0.6470588235294118</c:v>
                </c:pt>
                <c:pt idx="68">
                  <c:v>0.6521739130434783</c:v>
                </c:pt>
                <c:pt idx="69">
                  <c:v>0.6571428571428571</c:v>
                </c:pt>
                <c:pt idx="70">
                  <c:v>0.647887323943662</c:v>
                </c:pt>
                <c:pt idx="71">
                  <c:v>0.6527777777777778</c:v>
                </c:pt>
                <c:pt idx="72">
                  <c:v>0.6438356164383562</c:v>
                </c:pt>
                <c:pt idx="73">
                  <c:v>0.6486486486486487</c:v>
                </c:pt>
                <c:pt idx="74">
                  <c:v>0.64</c:v>
                </c:pt>
                <c:pt idx="75">
                  <c:v>0.631578947368421</c:v>
                </c:pt>
                <c:pt idx="76">
                  <c:v>0.6233766233766234</c:v>
                </c:pt>
                <c:pt idx="77">
                  <c:v>0.6153846153846154</c:v>
                </c:pt>
                <c:pt idx="78">
                  <c:v>0.6075949367088608</c:v>
                </c:pt>
              </c:numCache>
            </c:numRef>
          </c:yVal>
          <c:smooth val="0"/>
        </c:ser>
        <c:ser>
          <c:idx val="2"/>
          <c:order val="1"/>
          <c:tx>
            <c:v>%L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Data'!$F$2:$F$80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0.25</c:v>
                </c:pt>
                <c:pt idx="16">
                  <c:v>0.23529411764705882</c:v>
                </c:pt>
                <c:pt idx="17">
                  <c:v>0.2777777777777778</c:v>
                </c:pt>
                <c:pt idx="18">
                  <c:v>0.2631578947368421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0.2413793103448276</c:v>
                </c:pt>
                <c:pt idx="29">
                  <c:v>0.23333333333333334</c:v>
                </c:pt>
                <c:pt idx="30">
                  <c:v>0.22580645161290322</c:v>
                </c:pt>
                <c:pt idx="31">
                  <c:v>0.21875</c:v>
                </c:pt>
                <c:pt idx="32">
                  <c:v>0.24242424242424243</c:v>
                </c:pt>
                <c:pt idx="33">
                  <c:v>0.23529411764705882</c:v>
                </c:pt>
                <c:pt idx="34">
                  <c:v>0.22857142857142856</c:v>
                </c:pt>
                <c:pt idx="35">
                  <c:v>0.2222222222222222</c:v>
                </c:pt>
                <c:pt idx="36">
                  <c:v>0.24324324324324326</c:v>
                </c:pt>
                <c:pt idx="37">
                  <c:v>0.23684210526315788</c:v>
                </c:pt>
                <c:pt idx="38">
                  <c:v>0.23076923076923078</c:v>
                </c:pt>
                <c:pt idx="39">
                  <c:v>0.25</c:v>
                </c:pt>
                <c:pt idx="40">
                  <c:v>0.24390243902439024</c:v>
                </c:pt>
                <c:pt idx="41">
                  <c:v>0.2619047619047619</c:v>
                </c:pt>
                <c:pt idx="42">
                  <c:v>0.2558139534883721</c:v>
                </c:pt>
                <c:pt idx="43">
                  <c:v>0.25</c:v>
                </c:pt>
                <c:pt idx="44">
                  <c:v>0.26666666666666666</c:v>
                </c:pt>
                <c:pt idx="45">
                  <c:v>0.2608695652173913</c:v>
                </c:pt>
                <c:pt idx="46">
                  <c:v>0.2553191489361702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0.24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0.25925925925925924</c:v>
                </c:pt>
                <c:pt idx="54">
                  <c:v>0.2545454545454545</c:v>
                </c:pt>
                <c:pt idx="55">
                  <c:v>0.26785714285714285</c:v>
                </c:pt>
                <c:pt idx="56">
                  <c:v>0.2807017543859649</c:v>
                </c:pt>
                <c:pt idx="57">
                  <c:v>0.27586206896551724</c:v>
                </c:pt>
                <c:pt idx="58">
                  <c:v>0.2711864406779661</c:v>
                </c:pt>
                <c:pt idx="59">
                  <c:v>0.26666666666666666</c:v>
                </c:pt>
                <c:pt idx="60">
                  <c:v>0.2786885245901639</c:v>
                </c:pt>
                <c:pt idx="61">
                  <c:v>0.27419354838709675</c:v>
                </c:pt>
                <c:pt idx="62">
                  <c:v>0.2698412698412698</c:v>
                </c:pt>
                <c:pt idx="63">
                  <c:v>0.28125</c:v>
                </c:pt>
                <c:pt idx="64">
                  <c:v>0.2923076923076923</c:v>
                </c:pt>
                <c:pt idx="65">
                  <c:v>0.2878787878787879</c:v>
                </c:pt>
                <c:pt idx="66">
                  <c:v>0.2835820895522388</c:v>
                </c:pt>
                <c:pt idx="67">
                  <c:v>0.29411764705882354</c:v>
                </c:pt>
                <c:pt idx="68">
                  <c:v>0.2898550724637681</c:v>
                </c:pt>
                <c:pt idx="69">
                  <c:v>0.2857142857142857</c:v>
                </c:pt>
                <c:pt idx="70">
                  <c:v>0.29577464788732394</c:v>
                </c:pt>
                <c:pt idx="71">
                  <c:v>0.2916666666666667</c:v>
                </c:pt>
                <c:pt idx="72">
                  <c:v>0.3013698630136986</c:v>
                </c:pt>
                <c:pt idx="73">
                  <c:v>0.2972972972972973</c:v>
                </c:pt>
                <c:pt idx="74">
                  <c:v>0.30666666666666664</c:v>
                </c:pt>
                <c:pt idx="75">
                  <c:v>0.3026315789473684</c:v>
                </c:pt>
                <c:pt idx="76">
                  <c:v>0.2987012987012987</c:v>
                </c:pt>
                <c:pt idx="77">
                  <c:v>0.2948717948717949</c:v>
                </c:pt>
                <c:pt idx="78">
                  <c:v>0.3037974683544304</c:v>
                </c:pt>
              </c:numCache>
            </c:numRef>
          </c:yVal>
          <c:smooth val="0"/>
        </c:ser>
        <c:ser>
          <c:idx val="3"/>
          <c:order val="2"/>
          <c:tx>
            <c:v>%Tie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Data'!$G$2:$G$80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0.022727272727272728</c:v>
                </c:pt>
                <c:pt idx="44">
                  <c:v>0.022222222222222223</c:v>
                </c:pt>
                <c:pt idx="45">
                  <c:v>0.021739130434782608</c:v>
                </c:pt>
                <c:pt idx="46">
                  <c:v>0.02127659574468085</c:v>
                </c:pt>
                <c:pt idx="47">
                  <c:v>0.020833333333333332</c:v>
                </c:pt>
                <c:pt idx="48">
                  <c:v>0.02040816326530612</c:v>
                </c:pt>
                <c:pt idx="49">
                  <c:v>0.02</c:v>
                </c:pt>
                <c:pt idx="50">
                  <c:v>0.0196078431372549</c:v>
                </c:pt>
                <c:pt idx="51">
                  <c:v>0.019230769230769232</c:v>
                </c:pt>
                <c:pt idx="52">
                  <c:v>0.018867924528301886</c:v>
                </c:pt>
                <c:pt idx="53">
                  <c:v>0.018518518518518517</c:v>
                </c:pt>
                <c:pt idx="54">
                  <c:v>0.01818181818181818</c:v>
                </c:pt>
                <c:pt idx="55">
                  <c:v>0.017857142857142856</c:v>
                </c:pt>
                <c:pt idx="56">
                  <c:v>0.017543859649122806</c:v>
                </c:pt>
                <c:pt idx="57">
                  <c:v>0.034482758620689655</c:v>
                </c:pt>
                <c:pt idx="58">
                  <c:v>0.05084745762711865</c:v>
                </c:pt>
                <c:pt idx="59">
                  <c:v>0.05</c:v>
                </c:pt>
                <c:pt idx="60">
                  <c:v>0.04918032786885246</c:v>
                </c:pt>
                <c:pt idx="61">
                  <c:v>0.04838709677419355</c:v>
                </c:pt>
                <c:pt idx="62">
                  <c:v>0.047619047619047616</c:v>
                </c:pt>
                <c:pt idx="63">
                  <c:v>0.046875</c:v>
                </c:pt>
                <c:pt idx="64">
                  <c:v>0.046153846153846156</c:v>
                </c:pt>
                <c:pt idx="65">
                  <c:v>0.06060606060606061</c:v>
                </c:pt>
                <c:pt idx="66">
                  <c:v>0.05970149253731343</c:v>
                </c:pt>
                <c:pt idx="67">
                  <c:v>0.058823529411764705</c:v>
                </c:pt>
                <c:pt idx="68">
                  <c:v>0.057971014492753624</c:v>
                </c:pt>
                <c:pt idx="69">
                  <c:v>0.05714285714285714</c:v>
                </c:pt>
                <c:pt idx="70">
                  <c:v>0.056338028169014086</c:v>
                </c:pt>
                <c:pt idx="71">
                  <c:v>0.05555555555555555</c:v>
                </c:pt>
                <c:pt idx="72">
                  <c:v>0.0547945205479452</c:v>
                </c:pt>
                <c:pt idx="73">
                  <c:v>0.05405405405405406</c:v>
                </c:pt>
                <c:pt idx="74">
                  <c:v>0.05333333333333334</c:v>
                </c:pt>
                <c:pt idx="75">
                  <c:v>0.06578947368421052</c:v>
                </c:pt>
                <c:pt idx="76">
                  <c:v>0.07792207792207792</c:v>
                </c:pt>
                <c:pt idx="77">
                  <c:v>0.08974358974358974</c:v>
                </c:pt>
                <c:pt idx="78">
                  <c:v>0.08860759493670886</c:v>
                </c:pt>
              </c:numCache>
            </c:numRef>
          </c:yVal>
          <c:smooth val="0"/>
        </c:ser>
        <c:axId val="8758966"/>
        <c:axId val="11721831"/>
      </c:scatterChart>
      <c:valAx>
        <c:axId val="8758966"/>
        <c:scaling>
          <c:orientation val="minMax"/>
          <c:max val="2000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721831"/>
        <c:crosses val="autoZero"/>
        <c:crossBetween val="midCat"/>
        <c:dispUnits/>
        <c:majorUnit val="20"/>
      </c:valAx>
      <c:valAx>
        <c:axId val="11721831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875896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8: Percent of All Wars Started, by Initiator Strength Over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9"/>
          <c:w val="0.8615"/>
          <c:h val="0.728"/>
        </c:manualLayout>
      </c:layout>
      <c:scatterChart>
        <c:scatterStyle val="lineMarker"/>
        <c:varyColors val="0"/>
        <c:ser>
          <c:idx val="2"/>
          <c:order val="0"/>
          <c:tx>
            <c:v>&gt;.75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Data'!$G$2:$G$79</c:f>
              <c:numCache>
                <c:ptCount val="78"/>
                <c:pt idx="0">
                  <c:v>1</c:v>
                </c:pt>
                <c:pt idx="1">
                  <c:v>0.5</c:v>
                </c:pt>
                <c:pt idx="2">
                  <c:v>0.6666666666666666</c:v>
                </c:pt>
                <c:pt idx="3">
                  <c:v>0.5</c:v>
                </c:pt>
                <c:pt idx="4">
                  <c:v>0.6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  <c:pt idx="8">
                  <c:v>0.5555555555555556</c:v>
                </c:pt>
                <c:pt idx="9">
                  <c:v>0.5</c:v>
                </c:pt>
                <c:pt idx="10">
                  <c:v>0.5454545454545454</c:v>
                </c:pt>
                <c:pt idx="11">
                  <c:v>0.5833333333333334</c:v>
                </c:pt>
                <c:pt idx="12">
                  <c:v>0.5384615384615384</c:v>
                </c:pt>
                <c:pt idx="13">
                  <c:v>0.5714285714285714</c:v>
                </c:pt>
                <c:pt idx="14">
                  <c:v>0.6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0.6111111111111112</c:v>
                </c:pt>
                <c:pt idx="18">
                  <c:v>0.631578947368421</c:v>
                </c:pt>
                <c:pt idx="19">
                  <c:v>0.6</c:v>
                </c:pt>
                <c:pt idx="20">
                  <c:v>0.5714285714285714</c:v>
                </c:pt>
                <c:pt idx="21">
                  <c:v>0.5909090909090909</c:v>
                </c:pt>
                <c:pt idx="22">
                  <c:v>0.6086956521739131</c:v>
                </c:pt>
                <c:pt idx="23">
                  <c:v>0.5833333333333334</c:v>
                </c:pt>
                <c:pt idx="24">
                  <c:v>0.56</c:v>
                </c:pt>
                <c:pt idx="25">
                  <c:v>0.5384615384615384</c:v>
                </c:pt>
                <c:pt idx="26">
                  <c:v>0.5555555555555556</c:v>
                </c:pt>
                <c:pt idx="27">
                  <c:v>0.5357142857142857</c:v>
                </c:pt>
                <c:pt idx="28">
                  <c:v>0.5172413793103449</c:v>
                </c:pt>
                <c:pt idx="29">
                  <c:v>0.5333333333333333</c:v>
                </c:pt>
                <c:pt idx="30">
                  <c:v>0.5483870967741935</c:v>
                </c:pt>
                <c:pt idx="31">
                  <c:v>0.53125</c:v>
                </c:pt>
                <c:pt idx="32">
                  <c:v>0.5151515151515151</c:v>
                </c:pt>
                <c:pt idx="33">
                  <c:v>0.5</c:v>
                </c:pt>
                <c:pt idx="34">
                  <c:v>0.4857142857142857</c:v>
                </c:pt>
                <c:pt idx="35">
                  <c:v>0.5</c:v>
                </c:pt>
                <c:pt idx="36">
                  <c:v>0.4864864864864865</c:v>
                </c:pt>
                <c:pt idx="37">
                  <c:v>0.47368421052631576</c:v>
                </c:pt>
                <c:pt idx="38">
                  <c:v>0.46153846153846156</c:v>
                </c:pt>
                <c:pt idx="39">
                  <c:v>0.475</c:v>
                </c:pt>
                <c:pt idx="40">
                  <c:v>0.4878048780487805</c:v>
                </c:pt>
                <c:pt idx="41">
                  <c:v>0.5</c:v>
                </c:pt>
                <c:pt idx="42">
                  <c:v>0.5116279069767442</c:v>
                </c:pt>
                <c:pt idx="43">
                  <c:v>0.5227272727272727</c:v>
                </c:pt>
                <c:pt idx="44">
                  <c:v>0.5111111111111111</c:v>
                </c:pt>
                <c:pt idx="45">
                  <c:v>0.5</c:v>
                </c:pt>
                <c:pt idx="46">
                  <c:v>0.48936170212765956</c:v>
                </c:pt>
                <c:pt idx="47">
                  <c:v>0.4791666666666667</c:v>
                </c:pt>
                <c:pt idx="48">
                  <c:v>0.46938775510204084</c:v>
                </c:pt>
                <c:pt idx="49">
                  <c:v>0.48</c:v>
                </c:pt>
                <c:pt idx="50">
                  <c:v>0.47058823529411764</c:v>
                </c:pt>
                <c:pt idx="51">
                  <c:v>0.46153846153846156</c:v>
                </c:pt>
                <c:pt idx="52">
                  <c:v>0.4716981132075472</c:v>
                </c:pt>
                <c:pt idx="53">
                  <c:v>0.46296296296296297</c:v>
                </c:pt>
                <c:pt idx="54">
                  <c:v>0.45454545454545453</c:v>
                </c:pt>
                <c:pt idx="55">
                  <c:v>0.4642857142857143</c:v>
                </c:pt>
                <c:pt idx="56">
                  <c:v>0.47368421052631576</c:v>
                </c:pt>
                <c:pt idx="57">
                  <c:v>0.46551724137931033</c:v>
                </c:pt>
                <c:pt idx="58">
                  <c:v>0.4576271186440678</c:v>
                </c:pt>
                <c:pt idx="59">
                  <c:v>0.4666666666666667</c:v>
                </c:pt>
                <c:pt idx="60">
                  <c:v>0.47540983606557374</c:v>
                </c:pt>
                <c:pt idx="61">
                  <c:v>0.46774193548387094</c:v>
                </c:pt>
                <c:pt idx="62">
                  <c:v>0.4603174603174603</c:v>
                </c:pt>
                <c:pt idx="63">
                  <c:v>0.46875</c:v>
                </c:pt>
                <c:pt idx="64">
                  <c:v>0.46153846153846156</c:v>
                </c:pt>
                <c:pt idx="65">
                  <c:v>0.4696969696969697</c:v>
                </c:pt>
                <c:pt idx="66">
                  <c:v>0.47761194029850745</c:v>
                </c:pt>
                <c:pt idx="67">
                  <c:v>0.4852941176470588</c:v>
                </c:pt>
                <c:pt idx="68">
                  <c:v>0.4927536231884058</c:v>
                </c:pt>
                <c:pt idx="69">
                  <c:v>0.4857142857142857</c:v>
                </c:pt>
                <c:pt idx="70">
                  <c:v>0.4788732394366197</c:v>
                </c:pt>
                <c:pt idx="71">
                  <c:v>0.4861111111111111</c:v>
                </c:pt>
                <c:pt idx="72">
                  <c:v>0.4794520547945205</c:v>
                </c:pt>
                <c:pt idx="73">
                  <c:v>0.4864864864864865</c:v>
                </c:pt>
                <c:pt idx="74">
                  <c:v>0.48</c:v>
                </c:pt>
                <c:pt idx="75">
                  <c:v>0.47368421052631576</c:v>
                </c:pt>
                <c:pt idx="76">
                  <c:v>0.4805194805194805</c:v>
                </c:pt>
                <c:pt idx="77">
                  <c:v>0.47435897435897434</c:v>
                </c:pt>
              </c:numCache>
            </c:numRef>
          </c:yVal>
          <c:smooth val="0"/>
        </c:ser>
        <c:ser>
          <c:idx val="1"/>
          <c:order val="1"/>
          <c:tx>
            <c:v>0.5-0.75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Data'!$F$2:$F$79</c:f>
              <c:numCache>
                <c:ptCount val="78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0.16666666666666666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0.15789473684210525</c:v>
                </c:pt>
                <c:pt idx="19">
                  <c:v>0.15</c:v>
                </c:pt>
                <c:pt idx="20">
                  <c:v>0.14285714285714285</c:v>
                </c:pt>
                <c:pt idx="21">
                  <c:v>0.13636363636363635</c:v>
                </c:pt>
                <c:pt idx="22">
                  <c:v>0.13043478260869565</c:v>
                </c:pt>
                <c:pt idx="23">
                  <c:v>0.16666666666666666</c:v>
                </c:pt>
                <c:pt idx="24">
                  <c:v>0.16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0.20588235294117646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0.1794871794871795</c:v>
                </c:pt>
                <c:pt idx="39">
                  <c:v>0.175</c:v>
                </c:pt>
                <c:pt idx="40">
                  <c:v>0.17073170731707318</c:v>
                </c:pt>
                <c:pt idx="41">
                  <c:v>0.16666666666666666</c:v>
                </c:pt>
                <c:pt idx="42">
                  <c:v>0.16279069767441862</c:v>
                </c:pt>
                <c:pt idx="43">
                  <c:v>0.1590909090909091</c:v>
                </c:pt>
                <c:pt idx="44">
                  <c:v>0.15555555555555556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0.17647058823529413</c:v>
                </c:pt>
                <c:pt idx="51">
                  <c:v>0.17307692307692307</c:v>
                </c:pt>
                <c:pt idx="52">
                  <c:v>0.16981132075471697</c:v>
                </c:pt>
                <c:pt idx="53">
                  <c:v>0.16666666666666666</c:v>
                </c:pt>
                <c:pt idx="54">
                  <c:v>0.16363636363636364</c:v>
                </c:pt>
                <c:pt idx="55">
                  <c:v>0.16071428571428573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0.14754098360655737</c:v>
                </c:pt>
                <c:pt idx="61">
                  <c:v>0.16129032258064516</c:v>
                </c:pt>
                <c:pt idx="62">
                  <c:v>0.15873015873015872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0.14492753623188406</c:v>
                </c:pt>
                <c:pt idx="69">
                  <c:v>0.14285714285714285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0.1506849315068493</c:v>
                </c:pt>
                <c:pt idx="73">
                  <c:v>0.14864864864864866</c:v>
                </c:pt>
                <c:pt idx="74">
                  <c:v>0.14666666666666667</c:v>
                </c:pt>
                <c:pt idx="75">
                  <c:v>0.14473684210526316</c:v>
                </c:pt>
                <c:pt idx="76">
                  <c:v>0.14285714285714285</c:v>
                </c:pt>
                <c:pt idx="77">
                  <c:v>0.14102564102564102</c:v>
                </c:pt>
              </c:numCache>
            </c:numRef>
          </c:yVal>
          <c:smooth val="0"/>
        </c:ser>
        <c:ser>
          <c:idx val="0"/>
          <c:order val="2"/>
          <c:tx>
            <c:v>0.25-0.5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Data'!$E$2:$E$79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0.0625</c:v>
                </c:pt>
                <c:pt idx="16">
                  <c:v>0.11764705882352941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0.15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0.1875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0.23684210526315788</c:v>
                </c:pt>
                <c:pt idx="38">
                  <c:v>0.2564102564102564</c:v>
                </c:pt>
                <c:pt idx="39">
                  <c:v>0.25</c:v>
                </c:pt>
                <c:pt idx="40">
                  <c:v>0.24390243902439024</c:v>
                </c:pt>
                <c:pt idx="41">
                  <c:v>0.23809523809523808</c:v>
                </c:pt>
                <c:pt idx="42">
                  <c:v>0.23255813953488372</c:v>
                </c:pt>
                <c:pt idx="43">
                  <c:v>0.22727272727272727</c:v>
                </c:pt>
                <c:pt idx="44">
                  <c:v>0.24444444444444444</c:v>
                </c:pt>
                <c:pt idx="45">
                  <c:v>0.2391304347826087</c:v>
                </c:pt>
                <c:pt idx="46">
                  <c:v>0.23404255319148937</c:v>
                </c:pt>
                <c:pt idx="47">
                  <c:v>0.25</c:v>
                </c:pt>
                <c:pt idx="48">
                  <c:v>0.2653061224489796</c:v>
                </c:pt>
                <c:pt idx="49">
                  <c:v>0.26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0.2777777777777778</c:v>
                </c:pt>
                <c:pt idx="54">
                  <c:v>0.2727272727272727</c:v>
                </c:pt>
                <c:pt idx="55">
                  <c:v>0.26785714285714285</c:v>
                </c:pt>
                <c:pt idx="56">
                  <c:v>0.2631578947368421</c:v>
                </c:pt>
                <c:pt idx="57">
                  <c:v>0.25862068965517243</c:v>
                </c:pt>
                <c:pt idx="58">
                  <c:v>0.2711864406779661</c:v>
                </c:pt>
                <c:pt idx="59">
                  <c:v>0.26666666666666666</c:v>
                </c:pt>
                <c:pt idx="60">
                  <c:v>0.26229508196721313</c:v>
                </c:pt>
                <c:pt idx="61">
                  <c:v>0.25806451612903225</c:v>
                </c:pt>
                <c:pt idx="62">
                  <c:v>0.25396825396825395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0.25757575757575757</c:v>
                </c:pt>
                <c:pt idx="66">
                  <c:v>0.2537313432835821</c:v>
                </c:pt>
                <c:pt idx="67">
                  <c:v>0.25</c:v>
                </c:pt>
                <c:pt idx="68">
                  <c:v>0.2463768115942029</c:v>
                </c:pt>
                <c:pt idx="69">
                  <c:v>0.24285714285714285</c:v>
                </c:pt>
                <c:pt idx="70">
                  <c:v>0.23943661971830985</c:v>
                </c:pt>
                <c:pt idx="71">
                  <c:v>0.2361111111111111</c:v>
                </c:pt>
                <c:pt idx="72">
                  <c:v>0.2328767123287671</c:v>
                </c:pt>
                <c:pt idx="73">
                  <c:v>0.22972972972972974</c:v>
                </c:pt>
                <c:pt idx="74">
                  <c:v>0.22666666666666666</c:v>
                </c:pt>
                <c:pt idx="75">
                  <c:v>0.23684210526315788</c:v>
                </c:pt>
                <c:pt idx="76">
                  <c:v>0.23376623376623376</c:v>
                </c:pt>
                <c:pt idx="77">
                  <c:v>0.24358974358974358</c:v>
                </c:pt>
              </c:numCache>
            </c:numRef>
          </c:yVal>
          <c:smooth val="0"/>
        </c:ser>
        <c:ser>
          <c:idx val="3"/>
          <c:order val="3"/>
          <c:tx>
            <c:v>&lt;0.25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Data'!$D$2:$D$79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0.16666666666666666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0.13333333333333333</c:v>
                </c:pt>
                <c:pt idx="15">
                  <c:v>0.125</c:v>
                </c:pt>
                <c:pt idx="16">
                  <c:v>0.11764705882352941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0.1</c:v>
                </c:pt>
                <c:pt idx="20">
                  <c:v>0.09523809523809523</c:v>
                </c:pt>
                <c:pt idx="21">
                  <c:v>0.09090909090909091</c:v>
                </c:pt>
                <c:pt idx="22">
                  <c:v>0.08695652173913043</c:v>
                </c:pt>
                <c:pt idx="23">
                  <c:v>0.08333333333333333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0.10714285714285714</c:v>
                </c:pt>
                <c:pt idx="28">
                  <c:v>0.13793103448275862</c:v>
                </c:pt>
                <c:pt idx="29">
                  <c:v>0.13333333333333333</c:v>
                </c:pt>
                <c:pt idx="30">
                  <c:v>0.12903225806451613</c:v>
                </c:pt>
                <c:pt idx="31">
                  <c:v>0.125</c:v>
                </c:pt>
                <c:pt idx="32">
                  <c:v>0.12121212121212122</c:v>
                </c:pt>
                <c:pt idx="33">
                  <c:v>0.11764705882352941</c:v>
                </c:pt>
                <c:pt idx="34">
                  <c:v>0.11428571428571428</c:v>
                </c:pt>
                <c:pt idx="35">
                  <c:v>0.1111111111111111</c:v>
                </c:pt>
                <c:pt idx="36">
                  <c:v>0.10810810810810811</c:v>
                </c:pt>
                <c:pt idx="37">
                  <c:v>0.10526315789473684</c:v>
                </c:pt>
                <c:pt idx="38">
                  <c:v>0.10256410256410256</c:v>
                </c:pt>
                <c:pt idx="39">
                  <c:v>0.1</c:v>
                </c:pt>
                <c:pt idx="40">
                  <c:v>0.0975609756097561</c:v>
                </c:pt>
                <c:pt idx="41">
                  <c:v>0.09523809523809523</c:v>
                </c:pt>
                <c:pt idx="42">
                  <c:v>0.09302325581395349</c:v>
                </c:pt>
                <c:pt idx="43">
                  <c:v>0.09090909090909091</c:v>
                </c:pt>
                <c:pt idx="44">
                  <c:v>0.08888888888888889</c:v>
                </c:pt>
                <c:pt idx="45">
                  <c:v>0.08695652173913043</c:v>
                </c:pt>
                <c:pt idx="46">
                  <c:v>0.10638297872340426</c:v>
                </c:pt>
                <c:pt idx="47">
                  <c:v>0.10416666666666667</c:v>
                </c:pt>
                <c:pt idx="48">
                  <c:v>0.10204081632653061</c:v>
                </c:pt>
                <c:pt idx="49">
                  <c:v>0.1</c:v>
                </c:pt>
                <c:pt idx="50">
                  <c:v>0.09803921568627451</c:v>
                </c:pt>
                <c:pt idx="51">
                  <c:v>0.09615384615384616</c:v>
                </c:pt>
                <c:pt idx="52">
                  <c:v>0.09433962264150944</c:v>
                </c:pt>
                <c:pt idx="53">
                  <c:v>0.09259259259259259</c:v>
                </c:pt>
                <c:pt idx="54">
                  <c:v>0.10909090909090909</c:v>
                </c:pt>
                <c:pt idx="55">
                  <c:v>0.10714285714285714</c:v>
                </c:pt>
                <c:pt idx="56">
                  <c:v>0.10526315789473684</c:v>
                </c:pt>
                <c:pt idx="57">
                  <c:v>0.1206896551724138</c:v>
                </c:pt>
                <c:pt idx="58">
                  <c:v>0.11864406779661017</c:v>
                </c:pt>
                <c:pt idx="59">
                  <c:v>0.11666666666666667</c:v>
                </c:pt>
                <c:pt idx="60">
                  <c:v>0.11475409836065574</c:v>
                </c:pt>
                <c:pt idx="61">
                  <c:v>0.11290322580645161</c:v>
                </c:pt>
                <c:pt idx="62">
                  <c:v>0.12698412698412698</c:v>
                </c:pt>
                <c:pt idx="63">
                  <c:v>0.125</c:v>
                </c:pt>
                <c:pt idx="64">
                  <c:v>0.12307692307692308</c:v>
                </c:pt>
                <c:pt idx="65">
                  <c:v>0.12121212121212122</c:v>
                </c:pt>
                <c:pt idx="66">
                  <c:v>0.11940298507462686</c:v>
                </c:pt>
                <c:pt idx="67">
                  <c:v>0.11764705882352941</c:v>
                </c:pt>
                <c:pt idx="68">
                  <c:v>0.11594202898550725</c:v>
                </c:pt>
                <c:pt idx="69">
                  <c:v>0.12857142857142856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</c:v>
                </c:pt>
                <c:pt idx="73">
                  <c:v>0.13513513513513514</c:v>
                </c:pt>
                <c:pt idx="74">
                  <c:v>0.14666666666666667</c:v>
                </c:pt>
                <c:pt idx="75">
                  <c:v>0.14473684210526316</c:v>
                </c:pt>
                <c:pt idx="76">
                  <c:v>0.14285714285714285</c:v>
                </c:pt>
                <c:pt idx="77">
                  <c:v>0.14102564102564102</c:v>
                </c:pt>
              </c:numCache>
            </c:numRef>
          </c:yVal>
          <c:smooth val="0"/>
        </c:ser>
        <c:axId val="11712320"/>
        <c:axId val="38302017"/>
      </c:scatterChart>
      <c:valAx>
        <c:axId val="11712320"/>
        <c:scaling>
          <c:orientation val="minMax"/>
          <c:max val="2000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302017"/>
        <c:crosses val="autoZero"/>
        <c:crossBetween val="midCat"/>
        <c:dispUnits/>
      </c:valAx>
      <c:valAx>
        <c:axId val="38302017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of all wars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7123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9: Trends in the Rate of War Initiation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Years Since Last War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'F15, 16 - Data'!$D$2:$D$80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1867</c:v>
                </c:pt>
                <c:pt idx="14">
                  <c:v>1863</c:v>
                </c:pt>
                <c:pt idx="15">
                  <c:v>1864</c:v>
                </c:pt>
                <c:pt idx="16">
                  <c:v>1870</c:v>
                </c:pt>
                <c:pt idx="17">
                  <c:v>1866</c:v>
                </c:pt>
                <c:pt idx="18">
                  <c:v>1866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1883</c:v>
                </c:pt>
                <c:pt idx="23">
                  <c:v>1882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1920</c:v>
                </c:pt>
                <c:pt idx="41">
                  <c:v>1919</c:v>
                </c:pt>
                <c:pt idx="42">
                  <c:v>1922</c:v>
                </c:pt>
                <c:pt idx="43">
                  <c:v>1921</c:v>
                </c:pt>
                <c:pt idx="44">
                  <c:v>1920</c:v>
                </c:pt>
                <c:pt idx="45">
                  <c:v>1929</c:v>
                </c:pt>
                <c:pt idx="46">
                  <c:v>1933</c:v>
                </c:pt>
                <c:pt idx="47">
                  <c:v>1935</c:v>
                </c:pt>
                <c:pt idx="48">
                  <c:v>1934</c:v>
                </c:pt>
                <c:pt idx="49">
                  <c:v>1936</c:v>
                </c:pt>
                <c:pt idx="50">
                  <c:v>1941</c:v>
                </c:pt>
                <c:pt idx="51">
                  <c:v>1938</c:v>
                </c:pt>
                <c:pt idx="52">
                  <c:v>1939</c:v>
                </c:pt>
                <c:pt idx="53">
                  <c:v>1945</c:v>
                </c:pt>
                <c:pt idx="54">
                  <c:v>1940</c:v>
                </c:pt>
                <c:pt idx="55">
                  <c:v>1941</c:v>
                </c:pt>
                <c:pt idx="56">
                  <c:v>1949</c:v>
                </c:pt>
                <c:pt idx="57">
                  <c:v>1948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1975</c:v>
                </c:pt>
                <c:pt idx="63">
                  <c:v>1965</c:v>
                </c:pt>
                <c:pt idx="64">
                  <c:v>1967</c:v>
                </c:pt>
                <c:pt idx="65">
                  <c:v>1970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1979</c:v>
                </c:pt>
                <c:pt idx="71">
                  <c:v>1978</c:v>
                </c:pt>
                <c:pt idx="72">
                  <c:v>1979</c:v>
                </c:pt>
                <c:pt idx="73">
                  <c:v>1979</c:v>
                </c:pt>
                <c:pt idx="74">
                  <c:v>1988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1991</c:v>
                </c:pt>
              </c:numCache>
            </c:numRef>
          </c:xVal>
          <c:yVal>
            <c:numRef>
              <c:f>'F15, 16 - Data'!$E$2:$E$80</c:f>
              <c:numCache>
                <c:ptCount val="79"/>
                <c:pt idx="0">
                  <c:v>0</c:v>
                </c:pt>
                <c:pt idx="1">
                  <c:v>5</c:v>
                </c:pt>
                <c:pt idx="2">
                  <c:v>18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8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9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8</c:v>
                </c:pt>
                <c:pt idx="57">
                  <c:v>0</c:v>
                </c:pt>
                <c:pt idx="58">
                  <c:v>2</c:v>
                </c:pt>
                <c:pt idx="59">
                  <c:v>6</c:v>
                </c:pt>
                <c:pt idx="60">
                  <c:v>0</c:v>
                </c:pt>
                <c:pt idx="61">
                  <c:v>6</c:v>
                </c:pt>
                <c:pt idx="62">
                  <c:v>3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0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0</c:v>
                </c:pt>
                <c:pt idx="77">
                  <c:v>5</c:v>
                </c:pt>
                <c:pt idx="78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Moving 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'F15, 16 - Data'!$D$2:$D$80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1867</c:v>
                </c:pt>
                <c:pt idx="14">
                  <c:v>1863</c:v>
                </c:pt>
                <c:pt idx="15">
                  <c:v>1864</c:v>
                </c:pt>
                <c:pt idx="16">
                  <c:v>1870</c:v>
                </c:pt>
                <c:pt idx="17">
                  <c:v>1866</c:v>
                </c:pt>
                <c:pt idx="18">
                  <c:v>1866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1883</c:v>
                </c:pt>
                <c:pt idx="23">
                  <c:v>1882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1920</c:v>
                </c:pt>
                <c:pt idx="41">
                  <c:v>1919</c:v>
                </c:pt>
                <c:pt idx="42">
                  <c:v>1922</c:v>
                </c:pt>
                <c:pt idx="43">
                  <c:v>1921</c:v>
                </c:pt>
                <c:pt idx="44">
                  <c:v>1920</c:v>
                </c:pt>
                <c:pt idx="45">
                  <c:v>1929</c:v>
                </c:pt>
                <c:pt idx="46">
                  <c:v>1933</c:v>
                </c:pt>
                <c:pt idx="47">
                  <c:v>1935</c:v>
                </c:pt>
                <c:pt idx="48">
                  <c:v>1934</c:v>
                </c:pt>
                <c:pt idx="49">
                  <c:v>1936</c:v>
                </c:pt>
                <c:pt idx="50">
                  <c:v>1941</c:v>
                </c:pt>
                <c:pt idx="51">
                  <c:v>1938</c:v>
                </c:pt>
                <c:pt idx="52">
                  <c:v>1939</c:v>
                </c:pt>
                <c:pt idx="53">
                  <c:v>1945</c:v>
                </c:pt>
                <c:pt idx="54">
                  <c:v>1940</c:v>
                </c:pt>
                <c:pt idx="55">
                  <c:v>1941</c:v>
                </c:pt>
                <c:pt idx="56">
                  <c:v>1949</c:v>
                </c:pt>
                <c:pt idx="57">
                  <c:v>1948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1975</c:v>
                </c:pt>
                <c:pt idx="63">
                  <c:v>1965</c:v>
                </c:pt>
                <c:pt idx="64">
                  <c:v>1967</c:v>
                </c:pt>
                <c:pt idx="65">
                  <c:v>1970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1979</c:v>
                </c:pt>
                <c:pt idx="71">
                  <c:v>1978</c:v>
                </c:pt>
                <c:pt idx="72">
                  <c:v>1979</c:v>
                </c:pt>
                <c:pt idx="73">
                  <c:v>1979</c:v>
                </c:pt>
                <c:pt idx="74">
                  <c:v>1988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1991</c:v>
                </c:pt>
              </c:numCache>
            </c:numRef>
          </c:xVal>
          <c:yVal>
            <c:numRef>
              <c:f>'F15, 16 - Data'!$F$2:$F$80</c:f>
              <c:numCache>
                <c:ptCount val="79"/>
                <c:pt idx="0">
                  <c:v>0</c:v>
                </c:pt>
                <c:pt idx="1">
                  <c:v>2.5</c:v>
                </c:pt>
                <c:pt idx="2">
                  <c:v>7.666666666666667</c:v>
                </c:pt>
                <c:pt idx="3">
                  <c:v>6.25</c:v>
                </c:pt>
                <c:pt idx="4">
                  <c:v>5</c:v>
                </c:pt>
                <c:pt idx="5">
                  <c:v>4.333333333333333</c:v>
                </c:pt>
                <c:pt idx="6">
                  <c:v>4</c:v>
                </c:pt>
                <c:pt idx="7">
                  <c:v>3.75</c:v>
                </c:pt>
                <c:pt idx="8">
                  <c:v>3.6666666666666665</c:v>
                </c:pt>
                <c:pt idx="9">
                  <c:v>3.6</c:v>
                </c:pt>
                <c:pt idx="10">
                  <c:v>3.272727272727273</c:v>
                </c:pt>
                <c:pt idx="11">
                  <c:v>3.0833333333333335</c:v>
                </c:pt>
                <c:pt idx="12">
                  <c:v>2.8461538461538463</c:v>
                </c:pt>
                <c:pt idx="13">
                  <c:v>2.7857142857142856</c:v>
                </c:pt>
                <c:pt idx="14">
                  <c:v>2.6666666666666665</c:v>
                </c:pt>
                <c:pt idx="15">
                  <c:v>2.5625</c:v>
                </c:pt>
                <c:pt idx="16">
                  <c:v>2.411764705882353</c:v>
                </c:pt>
                <c:pt idx="17">
                  <c:v>2.3333333333333335</c:v>
                </c:pt>
                <c:pt idx="18">
                  <c:v>2.263157894736842</c:v>
                </c:pt>
                <c:pt idx="19">
                  <c:v>2.35</c:v>
                </c:pt>
                <c:pt idx="20">
                  <c:v>2.5238095238095237</c:v>
                </c:pt>
                <c:pt idx="21">
                  <c:v>2.4545454545454546</c:v>
                </c:pt>
                <c:pt idx="22">
                  <c:v>2.4347826086956523</c:v>
                </c:pt>
                <c:pt idx="23">
                  <c:v>2.4583333333333335</c:v>
                </c:pt>
                <c:pt idx="24">
                  <c:v>2.44</c:v>
                </c:pt>
                <c:pt idx="25">
                  <c:v>2.3846153846153846</c:v>
                </c:pt>
                <c:pt idx="26">
                  <c:v>2.5925925925925926</c:v>
                </c:pt>
                <c:pt idx="27">
                  <c:v>2.5357142857142856</c:v>
                </c:pt>
                <c:pt idx="28">
                  <c:v>2.5517241379310347</c:v>
                </c:pt>
                <c:pt idx="29">
                  <c:v>2.5</c:v>
                </c:pt>
                <c:pt idx="30">
                  <c:v>2.4838709677419355</c:v>
                </c:pt>
                <c:pt idx="31">
                  <c:v>2.40625</c:v>
                </c:pt>
                <c:pt idx="32">
                  <c:v>2.4545454545454546</c:v>
                </c:pt>
                <c:pt idx="33">
                  <c:v>2.4411764705882355</c:v>
                </c:pt>
                <c:pt idx="34">
                  <c:v>2.4</c:v>
                </c:pt>
                <c:pt idx="35">
                  <c:v>2.388888888888889</c:v>
                </c:pt>
                <c:pt idx="36">
                  <c:v>2.3783783783783785</c:v>
                </c:pt>
                <c:pt idx="37">
                  <c:v>2.3421052631578947</c:v>
                </c:pt>
                <c:pt idx="38">
                  <c:v>2.3076923076923075</c:v>
                </c:pt>
                <c:pt idx="39">
                  <c:v>2.275</c:v>
                </c:pt>
                <c:pt idx="40">
                  <c:v>2.341463414634146</c:v>
                </c:pt>
                <c:pt idx="41">
                  <c:v>2.2857142857142856</c:v>
                </c:pt>
                <c:pt idx="42">
                  <c:v>2.2325581395348837</c:v>
                </c:pt>
                <c:pt idx="43">
                  <c:v>2.1818181818181817</c:v>
                </c:pt>
                <c:pt idx="44">
                  <c:v>2.1555555555555554</c:v>
                </c:pt>
                <c:pt idx="45">
                  <c:v>2.3043478260869565</c:v>
                </c:pt>
                <c:pt idx="46">
                  <c:v>2.297872340425532</c:v>
                </c:pt>
                <c:pt idx="47">
                  <c:v>2.2708333333333335</c:v>
                </c:pt>
                <c:pt idx="48">
                  <c:v>2.2653061224489797</c:v>
                </c:pt>
                <c:pt idx="49">
                  <c:v>2.24</c:v>
                </c:pt>
                <c:pt idx="50">
                  <c:v>2.235294117647059</c:v>
                </c:pt>
                <c:pt idx="51">
                  <c:v>2.2115384615384617</c:v>
                </c:pt>
                <c:pt idx="52">
                  <c:v>2.188679245283019</c:v>
                </c:pt>
                <c:pt idx="53">
                  <c:v>2.1481481481481484</c:v>
                </c:pt>
                <c:pt idx="54">
                  <c:v>2.109090909090909</c:v>
                </c:pt>
                <c:pt idx="55">
                  <c:v>2.0892857142857144</c:v>
                </c:pt>
                <c:pt idx="56">
                  <c:v>2.192982456140351</c:v>
                </c:pt>
                <c:pt idx="57">
                  <c:v>2.1551724137931036</c:v>
                </c:pt>
                <c:pt idx="58">
                  <c:v>2.152542372881356</c:v>
                </c:pt>
                <c:pt idx="59">
                  <c:v>2.216666666666667</c:v>
                </c:pt>
                <c:pt idx="60">
                  <c:v>2.180327868852459</c:v>
                </c:pt>
                <c:pt idx="61">
                  <c:v>2.2419354838709675</c:v>
                </c:pt>
                <c:pt idx="62">
                  <c:v>2.253968253968254</c:v>
                </c:pt>
                <c:pt idx="63">
                  <c:v>2.21875</c:v>
                </c:pt>
                <c:pt idx="64">
                  <c:v>2.2153846153846155</c:v>
                </c:pt>
                <c:pt idx="65">
                  <c:v>2.212121212121212</c:v>
                </c:pt>
                <c:pt idx="66">
                  <c:v>2.1791044776119404</c:v>
                </c:pt>
                <c:pt idx="67">
                  <c:v>2.176470588235294</c:v>
                </c:pt>
                <c:pt idx="68">
                  <c:v>2.1739130434782608</c:v>
                </c:pt>
                <c:pt idx="69">
                  <c:v>2.157142857142857</c:v>
                </c:pt>
                <c:pt idx="70">
                  <c:v>2.140845070422535</c:v>
                </c:pt>
                <c:pt idx="71">
                  <c:v>2.138888888888889</c:v>
                </c:pt>
                <c:pt idx="72">
                  <c:v>2.1232876712328768</c:v>
                </c:pt>
                <c:pt idx="73">
                  <c:v>2.108108108108108</c:v>
                </c:pt>
                <c:pt idx="74">
                  <c:v>2.0933333333333333</c:v>
                </c:pt>
                <c:pt idx="75">
                  <c:v>2.0921052631578947</c:v>
                </c:pt>
                <c:pt idx="76">
                  <c:v>2.064935064935065</c:v>
                </c:pt>
                <c:pt idx="77">
                  <c:v>2.1025641025641026</c:v>
                </c:pt>
                <c:pt idx="78">
                  <c:v>2.1139240506329116</c:v>
                </c:pt>
              </c:numCache>
            </c:numRef>
          </c:yVal>
          <c:smooth val="0"/>
        </c:ser>
        <c:axId val="9173834"/>
        <c:axId val="15455643"/>
      </c:scatterChart>
      <c:valAx>
        <c:axId val="9173834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crossBetween val="midCat"/>
        <c:dispUnits/>
      </c:valAx>
      <c:valAx>
        <c:axId val="15455643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Years Since Last War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10: Moving Averages of Chances of War Outbreak and Initiator Winning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Chance of War Outbreak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'F15, 16 - Data'!$C$2:$C$80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'F15, 16 - Data'!$J$2:$J$80</c:f>
              <c:numCache>
                <c:ptCount val="79"/>
                <c:pt idx="0">
                  <c:v>1</c:v>
                </c:pt>
                <c:pt idx="1">
                  <c:v>0.4</c:v>
                </c:pt>
                <c:pt idx="2">
                  <c:v>0.13043478260869565</c:v>
                </c:pt>
                <c:pt idx="3">
                  <c:v>0.16</c:v>
                </c:pt>
                <c:pt idx="4">
                  <c:v>0.2</c:v>
                </c:pt>
                <c:pt idx="5">
                  <c:v>0.23076923076923078</c:v>
                </c:pt>
                <c:pt idx="6">
                  <c:v>0.25</c:v>
                </c:pt>
                <c:pt idx="7">
                  <c:v>0.26666666666666666</c:v>
                </c:pt>
                <c:pt idx="8">
                  <c:v>0.27272727272727276</c:v>
                </c:pt>
                <c:pt idx="9">
                  <c:v>0.2777777777777778</c:v>
                </c:pt>
                <c:pt idx="10">
                  <c:v>0.3055555555555555</c:v>
                </c:pt>
                <c:pt idx="11">
                  <c:v>0.3243243243243243</c:v>
                </c:pt>
                <c:pt idx="12">
                  <c:v>0.3513513513513513</c:v>
                </c:pt>
                <c:pt idx="13">
                  <c:v>0.358974358974359</c:v>
                </c:pt>
                <c:pt idx="14">
                  <c:v>0.375</c:v>
                </c:pt>
                <c:pt idx="15">
                  <c:v>0.3902439024390244</c:v>
                </c:pt>
                <c:pt idx="16">
                  <c:v>0.41463414634146345</c:v>
                </c:pt>
                <c:pt idx="17">
                  <c:v>0.42857142857142855</c:v>
                </c:pt>
                <c:pt idx="18">
                  <c:v>0.4418604651162791</c:v>
                </c:pt>
                <c:pt idx="19">
                  <c:v>0.425531914893617</c:v>
                </c:pt>
                <c:pt idx="20">
                  <c:v>0.39622641509433965</c:v>
                </c:pt>
                <c:pt idx="21">
                  <c:v>0.4074074074074074</c:v>
                </c:pt>
                <c:pt idx="22">
                  <c:v>0.4107142857142857</c:v>
                </c:pt>
                <c:pt idx="23">
                  <c:v>0.4067796610169491</c:v>
                </c:pt>
                <c:pt idx="24">
                  <c:v>0.4098360655737705</c:v>
                </c:pt>
                <c:pt idx="25">
                  <c:v>0.41935483870967744</c:v>
                </c:pt>
                <c:pt idx="26">
                  <c:v>0.38571428571428573</c:v>
                </c:pt>
                <c:pt idx="27">
                  <c:v>0.3943661971830986</c:v>
                </c:pt>
                <c:pt idx="28">
                  <c:v>0.3918918918918919</c:v>
                </c:pt>
                <c:pt idx="29">
                  <c:v>0.4</c:v>
                </c:pt>
                <c:pt idx="30">
                  <c:v>0.4025974025974026</c:v>
                </c:pt>
                <c:pt idx="31">
                  <c:v>0.4155844155844156</c:v>
                </c:pt>
                <c:pt idx="32">
                  <c:v>0.4074074074074074</c:v>
                </c:pt>
                <c:pt idx="33">
                  <c:v>0.40963855421686746</c:v>
                </c:pt>
                <c:pt idx="34">
                  <c:v>0.4166666666666667</c:v>
                </c:pt>
                <c:pt idx="35">
                  <c:v>0.4186046511627907</c:v>
                </c:pt>
                <c:pt idx="36">
                  <c:v>0.4204545454545454</c:v>
                </c:pt>
                <c:pt idx="37">
                  <c:v>0.42696629213483145</c:v>
                </c:pt>
                <c:pt idx="38">
                  <c:v>0.43333333333333335</c:v>
                </c:pt>
                <c:pt idx="39">
                  <c:v>0.43956043956043955</c:v>
                </c:pt>
                <c:pt idx="40">
                  <c:v>0.42708333333333337</c:v>
                </c:pt>
                <c:pt idx="41">
                  <c:v>0.4375</c:v>
                </c:pt>
                <c:pt idx="42">
                  <c:v>0.4479166666666667</c:v>
                </c:pt>
                <c:pt idx="43">
                  <c:v>0.45833333333333337</c:v>
                </c:pt>
                <c:pt idx="44">
                  <c:v>0.4639175257731959</c:v>
                </c:pt>
                <c:pt idx="45">
                  <c:v>0.4339622641509434</c:v>
                </c:pt>
                <c:pt idx="46">
                  <c:v>0.4351851851851851</c:v>
                </c:pt>
                <c:pt idx="47">
                  <c:v>0.4403669724770642</c:v>
                </c:pt>
                <c:pt idx="48">
                  <c:v>0.44144144144144143</c:v>
                </c:pt>
                <c:pt idx="49">
                  <c:v>0.4464285714285714</c:v>
                </c:pt>
                <c:pt idx="50">
                  <c:v>0.4473684210526316</c:v>
                </c:pt>
                <c:pt idx="51">
                  <c:v>0.45217391304347826</c:v>
                </c:pt>
                <c:pt idx="52">
                  <c:v>0.45689655172413796</c:v>
                </c:pt>
                <c:pt idx="53">
                  <c:v>0.4655172413793103</c:v>
                </c:pt>
                <c:pt idx="54">
                  <c:v>0.4741379310344828</c:v>
                </c:pt>
                <c:pt idx="55">
                  <c:v>0.4786324786324786</c:v>
                </c:pt>
                <c:pt idx="56">
                  <c:v>0.45599999999999996</c:v>
                </c:pt>
                <c:pt idx="57">
                  <c:v>0.46399999999999997</c:v>
                </c:pt>
                <c:pt idx="58">
                  <c:v>0.4645669291338583</c:v>
                </c:pt>
                <c:pt idx="59">
                  <c:v>0.45112781954887216</c:v>
                </c:pt>
                <c:pt idx="60">
                  <c:v>0.4586466165413534</c:v>
                </c:pt>
                <c:pt idx="61">
                  <c:v>0.44604316546762596</c:v>
                </c:pt>
                <c:pt idx="62">
                  <c:v>0.44366197183098594</c:v>
                </c:pt>
                <c:pt idx="63">
                  <c:v>0.4507042253521127</c:v>
                </c:pt>
                <c:pt idx="64">
                  <c:v>0.45138888888888884</c:v>
                </c:pt>
                <c:pt idx="65">
                  <c:v>0.452054794520548</c:v>
                </c:pt>
                <c:pt idx="66">
                  <c:v>0.4589041095890411</c:v>
                </c:pt>
                <c:pt idx="67">
                  <c:v>0.4594594594594595</c:v>
                </c:pt>
                <c:pt idx="68">
                  <c:v>0.46</c:v>
                </c:pt>
                <c:pt idx="69">
                  <c:v>0.4635761589403974</c:v>
                </c:pt>
                <c:pt idx="70">
                  <c:v>0.4671052631578948</c:v>
                </c:pt>
                <c:pt idx="71">
                  <c:v>0.4675324675324675</c:v>
                </c:pt>
                <c:pt idx="72">
                  <c:v>0.47096774193548385</c:v>
                </c:pt>
                <c:pt idx="73">
                  <c:v>0.4743589743589744</c:v>
                </c:pt>
                <c:pt idx="74">
                  <c:v>0.47770700636942676</c:v>
                </c:pt>
                <c:pt idx="75">
                  <c:v>0.4779874213836478</c:v>
                </c:pt>
                <c:pt idx="76">
                  <c:v>0.4842767295597484</c:v>
                </c:pt>
                <c:pt idx="77">
                  <c:v>0.47560975609756095</c:v>
                </c:pt>
                <c:pt idx="78">
                  <c:v>0.4730538922155688</c:v>
                </c:pt>
              </c:numCache>
            </c:numRef>
          </c:yVal>
          <c:smooth val="0"/>
        </c:ser>
        <c:ser>
          <c:idx val="1"/>
          <c:order val="1"/>
          <c:tx>
            <c:v>Chance of Initiator Winning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'F15, 16 - Data'!$O$2:$O$80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'F15, 16 - Data'!$K$2:$K$80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0.7</c:v>
                </c:pt>
                <c:pt idx="5">
                  <c:v>0.75</c:v>
                </c:pt>
                <c:pt idx="6">
                  <c:v>0.6428571428571428</c:v>
                </c:pt>
                <c:pt idx="7">
                  <c:v>0.5625</c:v>
                </c:pt>
                <c:pt idx="8">
                  <c:v>0.6111111111111112</c:v>
                </c:pt>
                <c:pt idx="9">
                  <c:v>0.65</c:v>
                </c:pt>
                <c:pt idx="10">
                  <c:v>0.6818181818181819</c:v>
                </c:pt>
                <c:pt idx="11">
                  <c:v>0.7083333333333333</c:v>
                </c:pt>
                <c:pt idx="12">
                  <c:v>0.7307692307692308</c:v>
                </c:pt>
                <c:pt idx="13">
                  <c:v>0.75</c:v>
                </c:pt>
                <c:pt idx="14">
                  <c:v>0.7333333333333334</c:v>
                </c:pt>
                <c:pt idx="15">
                  <c:v>0.6875</c:v>
                </c:pt>
                <c:pt idx="16">
                  <c:v>0.7058823529411764</c:v>
                </c:pt>
                <c:pt idx="17">
                  <c:v>0.6666666666666667</c:v>
                </c:pt>
                <c:pt idx="18">
                  <c:v>0.6842105263157894</c:v>
                </c:pt>
                <c:pt idx="19">
                  <c:v>0.7</c:v>
                </c:pt>
                <c:pt idx="20">
                  <c:v>0.7142857142857142</c:v>
                </c:pt>
                <c:pt idx="21">
                  <c:v>0.7272727272727273</c:v>
                </c:pt>
                <c:pt idx="22">
                  <c:v>0.7391304347826086</c:v>
                </c:pt>
                <c:pt idx="23">
                  <c:v>0.75</c:v>
                </c:pt>
                <c:pt idx="24">
                  <c:v>0.76</c:v>
                </c:pt>
                <c:pt idx="25">
                  <c:v>0.7307692307692308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0.7333333333333334</c:v>
                </c:pt>
                <c:pt idx="30">
                  <c:v>0.7419354838709677</c:v>
                </c:pt>
                <c:pt idx="31">
                  <c:v>0.734375</c:v>
                </c:pt>
                <c:pt idx="32">
                  <c:v>0.7121212121212122</c:v>
                </c:pt>
                <c:pt idx="33">
                  <c:v>0.7058823529411764</c:v>
                </c:pt>
                <c:pt idx="34">
                  <c:v>0.7142857142857143</c:v>
                </c:pt>
                <c:pt idx="35">
                  <c:v>0.7222222222222222</c:v>
                </c:pt>
                <c:pt idx="36">
                  <c:v>0.7027027027027027</c:v>
                </c:pt>
                <c:pt idx="37">
                  <c:v>0.7105263157894737</c:v>
                </c:pt>
                <c:pt idx="38">
                  <c:v>0.717948717948718</c:v>
                </c:pt>
                <c:pt idx="39">
                  <c:v>0.7</c:v>
                </c:pt>
                <c:pt idx="40">
                  <c:v>0.7073170731707317</c:v>
                </c:pt>
                <c:pt idx="41">
                  <c:v>0.6904761904761905</c:v>
                </c:pt>
                <c:pt idx="42">
                  <c:v>0.6976744186046512</c:v>
                </c:pt>
                <c:pt idx="43">
                  <c:v>0.6818181818181819</c:v>
                </c:pt>
                <c:pt idx="44">
                  <c:v>0.6666666666666667</c:v>
                </c:pt>
                <c:pt idx="45">
                  <c:v>0.6630434782608696</c:v>
                </c:pt>
                <c:pt idx="46">
                  <c:v>0.6702127659574468</c:v>
                </c:pt>
                <c:pt idx="47">
                  <c:v>0.6666666666666666</c:v>
                </c:pt>
                <c:pt idx="48">
                  <c:v>0.6734693877551021</c:v>
                </c:pt>
                <c:pt idx="49">
                  <c:v>0.67</c:v>
                </c:pt>
                <c:pt idx="50">
                  <c:v>0.6568627450980392</c:v>
                </c:pt>
                <c:pt idx="51">
                  <c:v>0.6442307692307692</c:v>
                </c:pt>
                <c:pt idx="52">
                  <c:v>0.6509433962264151</c:v>
                </c:pt>
                <c:pt idx="53">
                  <c:v>0.6481481481481481</c:v>
                </c:pt>
                <c:pt idx="54">
                  <c:v>0.6545454545454545</c:v>
                </c:pt>
                <c:pt idx="55">
                  <c:v>0.6428571428571428</c:v>
                </c:pt>
                <c:pt idx="56">
                  <c:v>0.631578947368421</c:v>
                </c:pt>
                <c:pt idx="57">
                  <c:v>0.6206896551724138</c:v>
                </c:pt>
                <c:pt idx="58">
                  <c:v>0.6101694915254237</c:v>
                </c:pt>
                <c:pt idx="59">
                  <c:v>0.6166666666666667</c:v>
                </c:pt>
                <c:pt idx="60">
                  <c:v>0.6065573770491803</c:v>
                </c:pt>
                <c:pt idx="61">
                  <c:v>0.6129032258064515</c:v>
                </c:pt>
                <c:pt idx="62">
                  <c:v>0.6111111111111112</c:v>
                </c:pt>
                <c:pt idx="63">
                  <c:v>0.6015625</c:v>
                </c:pt>
                <c:pt idx="64">
                  <c:v>0.5923076923076923</c:v>
                </c:pt>
                <c:pt idx="65">
                  <c:v>0.5833333333333333</c:v>
                </c:pt>
                <c:pt idx="66">
                  <c:v>0.5895522388059702</c:v>
                </c:pt>
                <c:pt idx="67">
                  <c:v>0.5808823529411764</c:v>
                </c:pt>
                <c:pt idx="68">
                  <c:v>0.5869565217391304</c:v>
                </c:pt>
                <c:pt idx="69">
                  <c:v>0.5928571428571429</c:v>
                </c:pt>
                <c:pt idx="70">
                  <c:v>0.5845070422535211</c:v>
                </c:pt>
                <c:pt idx="71">
                  <c:v>0.5902777777777778</c:v>
                </c:pt>
                <c:pt idx="72">
                  <c:v>0.5821917808219178</c:v>
                </c:pt>
                <c:pt idx="73">
                  <c:v>0.5878378378378378</c:v>
                </c:pt>
                <c:pt idx="74">
                  <c:v>0.58</c:v>
                </c:pt>
                <c:pt idx="75">
                  <c:v>0.5723684210526316</c:v>
                </c:pt>
                <c:pt idx="76">
                  <c:v>0.5649350649350648</c:v>
                </c:pt>
                <c:pt idx="77">
                  <c:v>0.5576923076923077</c:v>
                </c:pt>
                <c:pt idx="78">
                  <c:v>0.5506329113924051</c:v>
                </c:pt>
              </c:numCache>
            </c:numRef>
          </c:yVal>
          <c:smooth val="0"/>
        </c:ser>
        <c:ser>
          <c:idx val="2"/>
          <c:order val="2"/>
          <c:tx>
            <c:v>Chance of Initiator Winning From 1900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'F15, 16 - Data'!$O$2:$O$80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'F15, 16 - Data'!$L$2:$L$80</c:f>
              <c:numCache>
                <c:ptCount val="79"/>
                <c:pt idx="32">
                  <c:v>0</c:v>
                </c:pt>
                <c:pt idx="33">
                  <c:v>0.25</c:v>
                </c:pt>
                <c:pt idx="34">
                  <c:v>0.5</c:v>
                </c:pt>
                <c:pt idx="35">
                  <c:v>0.625</c:v>
                </c:pt>
                <c:pt idx="36">
                  <c:v>0.5</c:v>
                </c:pt>
                <c:pt idx="37">
                  <c:v>0.5833333333333333</c:v>
                </c:pt>
                <c:pt idx="38">
                  <c:v>0.6428571428571428</c:v>
                </c:pt>
                <c:pt idx="39">
                  <c:v>0.5625</c:v>
                </c:pt>
                <c:pt idx="40">
                  <c:v>0.6111111111111112</c:v>
                </c:pt>
                <c:pt idx="41">
                  <c:v>0.55</c:v>
                </c:pt>
                <c:pt idx="42">
                  <c:v>0.5909090909090908</c:v>
                </c:pt>
                <c:pt idx="43">
                  <c:v>0.5416666666666667</c:v>
                </c:pt>
                <c:pt idx="44">
                  <c:v>0.5</c:v>
                </c:pt>
                <c:pt idx="45">
                  <c:v>0.5</c:v>
                </c:pt>
                <c:pt idx="46">
                  <c:v>0.5333333333333333</c:v>
                </c:pt>
                <c:pt idx="47">
                  <c:v>0.53125</c:v>
                </c:pt>
                <c:pt idx="48">
                  <c:v>0.5588235294117647</c:v>
                </c:pt>
                <c:pt idx="49">
                  <c:v>0.5555555555555556</c:v>
                </c:pt>
                <c:pt idx="50">
                  <c:v>0.5263157894736842</c:v>
                </c:pt>
                <c:pt idx="51">
                  <c:v>0.5</c:v>
                </c:pt>
                <c:pt idx="52">
                  <c:v>0.5238095238095238</c:v>
                </c:pt>
                <c:pt idx="53">
                  <c:v>0.5227272727272727</c:v>
                </c:pt>
                <c:pt idx="54">
                  <c:v>0.5434782608695652</c:v>
                </c:pt>
                <c:pt idx="55">
                  <c:v>0.5208333333333334</c:v>
                </c:pt>
                <c:pt idx="56">
                  <c:v>0.5</c:v>
                </c:pt>
                <c:pt idx="57">
                  <c:v>0.4807692307692307</c:v>
                </c:pt>
                <c:pt idx="58">
                  <c:v>0.46296296296296297</c:v>
                </c:pt>
                <c:pt idx="59">
                  <c:v>0.4821428571428571</c:v>
                </c:pt>
                <c:pt idx="60">
                  <c:v>0.46551724137931033</c:v>
                </c:pt>
                <c:pt idx="61">
                  <c:v>0.48333333333333334</c:v>
                </c:pt>
                <c:pt idx="62">
                  <c:v>0.4838709677419355</c:v>
                </c:pt>
                <c:pt idx="63">
                  <c:v>0.46875</c:v>
                </c:pt>
                <c:pt idx="64">
                  <c:v>0.45454545454545453</c:v>
                </c:pt>
                <c:pt idx="65">
                  <c:v>0.4411764705882353</c:v>
                </c:pt>
                <c:pt idx="66">
                  <c:v>0.45714285714285713</c:v>
                </c:pt>
                <c:pt idx="67">
                  <c:v>0.4444444444444444</c:v>
                </c:pt>
                <c:pt idx="68">
                  <c:v>0.4594594594594595</c:v>
                </c:pt>
                <c:pt idx="69">
                  <c:v>0.4736842105263158</c:v>
                </c:pt>
                <c:pt idx="70">
                  <c:v>0.46153846153846156</c:v>
                </c:pt>
                <c:pt idx="71">
                  <c:v>0.475</c:v>
                </c:pt>
                <c:pt idx="72">
                  <c:v>0.4634146341463415</c:v>
                </c:pt>
                <c:pt idx="73">
                  <c:v>0.4761904761904762</c:v>
                </c:pt>
                <c:pt idx="74">
                  <c:v>0.4651162790697674</c:v>
                </c:pt>
                <c:pt idx="75">
                  <c:v>0.45454545454545453</c:v>
                </c:pt>
                <c:pt idx="76">
                  <c:v>0.4444444444444444</c:v>
                </c:pt>
                <c:pt idx="77">
                  <c:v>0.43478260869565216</c:v>
                </c:pt>
                <c:pt idx="78">
                  <c:v>0.425531914893617</c:v>
                </c:pt>
              </c:numCache>
            </c:numRef>
          </c:yVal>
          <c:smooth val="0"/>
        </c:ser>
        <c:ser>
          <c:idx val="3"/>
          <c:order val="3"/>
          <c:tx>
            <c:v>Chance of Initiator Winning From 1945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'F15, 16 - Data'!$O$2:$O$80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'F15, 16 - Data'!$M$2:$M$80</c:f>
              <c:numCache>
                <c:ptCount val="79"/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0.25</c:v>
                </c:pt>
                <c:pt idx="60">
                  <c:v>0.2</c:v>
                </c:pt>
                <c:pt idx="61">
                  <c:v>0.3333333333333333</c:v>
                </c:pt>
                <c:pt idx="62">
                  <c:v>0.3571428571428571</c:v>
                </c:pt>
                <c:pt idx="63">
                  <c:v>0.3125</c:v>
                </c:pt>
                <c:pt idx="64">
                  <c:v>0.2777777777777778</c:v>
                </c:pt>
                <c:pt idx="65">
                  <c:v>0.25</c:v>
                </c:pt>
                <c:pt idx="66">
                  <c:v>0.3181818181818182</c:v>
                </c:pt>
                <c:pt idx="67">
                  <c:v>0.29166666666666663</c:v>
                </c:pt>
                <c:pt idx="68">
                  <c:v>0.34615384615384615</c:v>
                </c:pt>
                <c:pt idx="69">
                  <c:v>0.39285714285714285</c:v>
                </c:pt>
                <c:pt idx="70">
                  <c:v>0.3666666666666667</c:v>
                </c:pt>
                <c:pt idx="71">
                  <c:v>0.40625</c:v>
                </c:pt>
                <c:pt idx="72">
                  <c:v>0.38235294117647056</c:v>
                </c:pt>
                <c:pt idx="73">
                  <c:v>0.41666666666666663</c:v>
                </c:pt>
                <c:pt idx="74">
                  <c:v>0.39473684210526316</c:v>
                </c:pt>
                <c:pt idx="75">
                  <c:v>0.375</c:v>
                </c:pt>
                <c:pt idx="76">
                  <c:v>0.3571428571428571</c:v>
                </c:pt>
                <c:pt idx="77">
                  <c:v>0.34090909090909094</c:v>
                </c:pt>
                <c:pt idx="78">
                  <c:v>0.32608695652173914</c:v>
                </c:pt>
              </c:numCache>
            </c:numRef>
          </c:yVal>
          <c:smooth val="0"/>
        </c:ser>
        <c:axId val="4883060"/>
        <c:axId val="43947541"/>
      </c:scatterChart>
      <c:valAx>
        <c:axId val="4883060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947541"/>
        <c:crosses val="autoZero"/>
        <c:crossBetween val="midCat"/>
        <c:dispUnits/>
      </c:valAx>
      <c:valAx>
        <c:axId val="4394754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Outcome Rates Over Time (MID)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%W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Data'!$I$2:$I$80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0.6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  <c:pt idx="8">
                  <c:v>0.5555555555555556</c:v>
                </c:pt>
                <c:pt idx="9">
                  <c:v>0.6</c:v>
                </c:pt>
                <c:pt idx="10">
                  <c:v>0.6363636363636364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0.6666666666666666</c:v>
                </c:pt>
                <c:pt idx="15">
                  <c:v>0.625</c:v>
                </c:pt>
                <c:pt idx="16">
                  <c:v>0.6470588235294118</c:v>
                </c:pt>
                <c:pt idx="17">
                  <c:v>0.6111111111111112</c:v>
                </c:pt>
                <c:pt idx="18">
                  <c:v>0.631578947368421</c:v>
                </c:pt>
                <c:pt idx="19">
                  <c:v>0.65</c:v>
                </c:pt>
                <c:pt idx="20">
                  <c:v>0.6666666666666666</c:v>
                </c:pt>
                <c:pt idx="21">
                  <c:v>0.6818181818181818</c:v>
                </c:pt>
                <c:pt idx="22">
                  <c:v>0.6956521739130435</c:v>
                </c:pt>
                <c:pt idx="23">
                  <c:v>0.7083333333333334</c:v>
                </c:pt>
                <c:pt idx="24">
                  <c:v>0.72</c:v>
                </c:pt>
                <c:pt idx="25">
                  <c:v>0.6923076923076923</c:v>
                </c:pt>
                <c:pt idx="26">
                  <c:v>0.7037037037037037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0.7</c:v>
                </c:pt>
                <c:pt idx="30">
                  <c:v>0.7096774193548387</c:v>
                </c:pt>
                <c:pt idx="31">
                  <c:v>0.6875</c:v>
                </c:pt>
                <c:pt idx="32">
                  <c:v>0.6666666666666666</c:v>
                </c:pt>
                <c:pt idx="33">
                  <c:v>0.6470588235294118</c:v>
                </c:pt>
                <c:pt idx="34">
                  <c:v>0.6571428571428571</c:v>
                </c:pt>
                <c:pt idx="35">
                  <c:v>0.6666666666666666</c:v>
                </c:pt>
                <c:pt idx="36">
                  <c:v>0.6486486486486487</c:v>
                </c:pt>
                <c:pt idx="37">
                  <c:v>0.6578947368421053</c:v>
                </c:pt>
                <c:pt idx="38">
                  <c:v>0.6666666666666666</c:v>
                </c:pt>
                <c:pt idx="39">
                  <c:v>0.65</c:v>
                </c:pt>
                <c:pt idx="40">
                  <c:v>0.6585365853658537</c:v>
                </c:pt>
                <c:pt idx="41">
                  <c:v>0.6428571428571429</c:v>
                </c:pt>
                <c:pt idx="42">
                  <c:v>0.6511627906976745</c:v>
                </c:pt>
                <c:pt idx="43">
                  <c:v>0.6363636363636364</c:v>
                </c:pt>
                <c:pt idx="44">
                  <c:v>0.6222222222222222</c:v>
                </c:pt>
                <c:pt idx="45">
                  <c:v>0.6086956521739131</c:v>
                </c:pt>
                <c:pt idx="46">
                  <c:v>0.6170212765957447</c:v>
                </c:pt>
                <c:pt idx="47">
                  <c:v>0.6041666666666666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0.5849056603773585</c:v>
                </c:pt>
                <c:pt idx="53">
                  <c:v>0.5740740740740741</c:v>
                </c:pt>
                <c:pt idx="54">
                  <c:v>0.5818181818181818</c:v>
                </c:pt>
                <c:pt idx="55">
                  <c:v>0.5714285714285714</c:v>
                </c:pt>
                <c:pt idx="56">
                  <c:v>0.5614035087719298</c:v>
                </c:pt>
                <c:pt idx="57">
                  <c:v>0.5517241379310345</c:v>
                </c:pt>
                <c:pt idx="58">
                  <c:v>0.5423728813559322</c:v>
                </c:pt>
                <c:pt idx="59">
                  <c:v>0.55</c:v>
                </c:pt>
                <c:pt idx="60">
                  <c:v>0.5409836065573771</c:v>
                </c:pt>
                <c:pt idx="61">
                  <c:v>0.5483870967741935</c:v>
                </c:pt>
                <c:pt idx="62">
                  <c:v>0.5396825396825397</c:v>
                </c:pt>
                <c:pt idx="63">
                  <c:v>0.53125</c:v>
                </c:pt>
                <c:pt idx="64">
                  <c:v>0.5230769230769231</c:v>
                </c:pt>
                <c:pt idx="65">
                  <c:v>0.5151515151515151</c:v>
                </c:pt>
                <c:pt idx="66">
                  <c:v>0.5223880597014925</c:v>
                </c:pt>
                <c:pt idx="67">
                  <c:v>0.5147058823529411</c:v>
                </c:pt>
                <c:pt idx="68">
                  <c:v>0.5217391304347826</c:v>
                </c:pt>
                <c:pt idx="69">
                  <c:v>0.5285714285714286</c:v>
                </c:pt>
                <c:pt idx="70">
                  <c:v>0.5211267605633803</c:v>
                </c:pt>
                <c:pt idx="71">
                  <c:v>0.5277777777777778</c:v>
                </c:pt>
                <c:pt idx="72">
                  <c:v>0.5205479452054794</c:v>
                </c:pt>
                <c:pt idx="73">
                  <c:v>0.527027027027027</c:v>
                </c:pt>
                <c:pt idx="74">
                  <c:v>0.52</c:v>
                </c:pt>
                <c:pt idx="75">
                  <c:v>0.5131578947368421</c:v>
                </c:pt>
                <c:pt idx="76">
                  <c:v>0.5064935064935064</c:v>
                </c:pt>
                <c:pt idx="77">
                  <c:v>0.5</c:v>
                </c:pt>
                <c:pt idx="78">
                  <c:v>0.4936708860759494</c:v>
                </c:pt>
              </c:numCache>
            </c:numRef>
          </c:yVal>
          <c:smooth val="0"/>
        </c:ser>
        <c:ser>
          <c:idx val="1"/>
          <c:order val="1"/>
          <c:tx>
            <c:v>%L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Data'!$J$2:$J$80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0.16666666666666666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0.13333333333333333</c:v>
                </c:pt>
                <c:pt idx="15">
                  <c:v>0.125</c:v>
                </c:pt>
                <c:pt idx="16">
                  <c:v>0.11764705882352941</c:v>
                </c:pt>
                <c:pt idx="17">
                  <c:v>0.16666666666666666</c:v>
                </c:pt>
                <c:pt idx="18">
                  <c:v>0.15789473684210525</c:v>
                </c:pt>
                <c:pt idx="19">
                  <c:v>0.15</c:v>
                </c:pt>
                <c:pt idx="20">
                  <c:v>0.14285714285714285</c:v>
                </c:pt>
                <c:pt idx="21">
                  <c:v>0.13636363636363635</c:v>
                </c:pt>
                <c:pt idx="22">
                  <c:v>0.13043478260869565</c:v>
                </c:pt>
                <c:pt idx="23">
                  <c:v>0.125</c:v>
                </c:pt>
                <c:pt idx="24">
                  <c:v>0.12</c:v>
                </c:pt>
                <c:pt idx="25">
                  <c:v>0.15384615384615385</c:v>
                </c:pt>
                <c:pt idx="26">
                  <c:v>0.14814814814814814</c:v>
                </c:pt>
                <c:pt idx="27">
                  <c:v>0.14285714285714285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0.20588235294117646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0.225</c:v>
                </c:pt>
                <c:pt idx="40">
                  <c:v>0.21951219512195122</c:v>
                </c:pt>
                <c:pt idx="41">
                  <c:v>0.23809523809523808</c:v>
                </c:pt>
                <c:pt idx="42">
                  <c:v>0.23255813953488372</c:v>
                </c:pt>
                <c:pt idx="43">
                  <c:v>0.25</c:v>
                </c:pt>
                <c:pt idx="44">
                  <c:v>0.26666666666666666</c:v>
                </c:pt>
                <c:pt idx="45">
                  <c:v>0.2608695652173913</c:v>
                </c:pt>
                <c:pt idx="46">
                  <c:v>0.2553191489361702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0.26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0.25925925925925924</c:v>
                </c:pt>
                <c:pt idx="54">
                  <c:v>0.2545454545454545</c:v>
                </c:pt>
                <c:pt idx="55">
                  <c:v>0.26785714285714285</c:v>
                </c:pt>
                <c:pt idx="56">
                  <c:v>0.2807017543859649</c:v>
                </c:pt>
                <c:pt idx="57">
                  <c:v>0.29310344827586204</c:v>
                </c:pt>
                <c:pt idx="58">
                  <c:v>0.288135593220339</c:v>
                </c:pt>
                <c:pt idx="59">
                  <c:v>0.2833333333333333</c:v>
                </c:pt>
                <c:pt idx="60">
                  <c:v>0.29508196721311475</c:v>
                </c:pt>
                <c:pt idx="61">
                  <c:v>0.2903225806451613</c:v>
                </c:pt>
                <c:pt idx="62">
                  <c:v>0.2857142857142857</c:v>
                </c:pt>
                <c:pt idx="63">
                  <c:v>0.296875</c:v>
                </c:pt>
                <c:pt idx="64">
                  <c:v>0.2923076923076923</c:v>
                </c:pt>
                <c:pt idx="65">
                  <c:v>0.2878787878787879</c:v>
                </c:pt>
                <c:pt idx="66">
                  <c:v>0.2835820895522388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0.2876712328767123</c:v>
                </c:pt>
                <c:pt idx="73">
                  <c:v>0.28378378378378377</c:v>
                </c:pt>
                <c:pt idx="74">
                  <c:v>0.29333333333333333</c:v>
                </c:pt>
                <c:pt idx="75">
                  <c:v>0.2894736842105263</c:v>
                </c:pt>
                <c:pt idx="76">
                  <c:v>0.2857142857142857</c:v>
                </c:pt>
                <c:pt idx="77">
                  <c:v>0.2948717948717949</c:v>
                </c:pt>
                <c:pt idx="78">
                  <c:v>0.3037974683544304</c:v>
                </c:pt>
              </c:numCache>
            </c:numRef>
          </c:yVal>
          <c:smooth val="0"/>
        </c:ser>
        <c:ser>
          <c:idx val="2"/>
          <c:order val="2"/>
          <c:tx>
            <c:v>%Other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Data'!$K$2:$K$80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0.4</c:v>
                </c:pt>
                <c:pt idx="5">
                  <c:v>0.33333333333333337</c:v>
                </c:pt>
                <c:pt idx="6">
                  <c:v>0.28571428571428575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0.1666666666666667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0.2</c:v>
                </c:pt>
                <c:pt idx="15">
                  <c:v>0.25</c:v>
                </c:pt>
                <c:pt idx="16">
                  <c:v>0.2352941176470588</c:v>
                </c:pt>
                <c:pt idx="17">
                  <c:v>0.22222222222222218</c:v>
                </c:pt>
                <c:pt idx="18">
                  <c:v>0.21052631578947373</c:v>
                </c:pt>
                <c:pt idx="19">
                  <c:v>0.2</c:v>
                </c:pt>
                <c:pt idx="20">
                  <c:v>0.19047619047619052</c:v>
                </c:pt>
                <c:pt idx="21">
                  <c:v>0.18181818181818188</c:v>
                </c:pt>
                <c:pt idx="22">
                  <c:v>0.1739130434782609</c:v>
                </c:pt>
                <c:pt idx="23">
                  <c:v>0.16666666666666663</c:v>
                </c:pt>
                <c:pt idx="24">
                  <c:v>0.16</c:v>
                </c:pt>
                <c:pt idx="25">
                  <c:v>0.15384615384615385</c:v>
                </c:pt>
                <c:pt idx="26">
                  <c:v>0.14814814814814814</c:v>
                </c:pt>
                <c:pt idx="27">
                  <c:v>0.14285714285714285</c:v>
                </c:pt>
                <c:pt idx="28">
                  <c:v>0.13793103448275856</c:v>
                </c:pt>
                <c:pt idx="29">
                  <c:v>0.1333333333333334</c:v>
                </c:pt>
                <c:pt idx="30">
                  <c:v>0.1290322580645161</c:v>
                </c:pt>
                <c:pt idx="31">
                  <c:v>0.125</c:v>
                </c:pt>
                <c:pt idx="32">
                  <c:v>0.12121212121212124</c:v>
                </c:pt>
                <c:pt idx="33">
                  <c:v>0.14705882352941174</c:v>
                </c:pt>
                <c:pt idx="34">
                  <c:v>0.14285714285714285</c:v>
                </c:pt>
                <c:pt idx="35">
                  <c:v>0.13888888888888892</c:v>
                </c:pt>
                <c:pt idx="36">
                  <c:v>0.1351351351351351</c:v>
                </c:pt>
                <c:pt idx="37">
                  <c:v>0.13157894736842102</c:v>
                </c:pt>
                <c:pt idx="38">
                  <c:v>0.12820512820512825</c:v>
                </c:pt>
                <c:pt idx="39">
                  <c:v>0.125</c:v>
                </c:pt>
                <c:pt idx="40">
                  <c:v>0.12195121951219509</c:v>
                </c:pt>
                <c:pt idx="41">
                  <c:v>0.11904761904761901</c:v>
                </c:pt>
                <c:pt idx="42">
                  <c:v>0.11627906976744182</c:v>
                </c:pt>
                <c:pt idx="43">
                  <c:v>0.11363636363636365</c:v>
                </c:pt>
                <c:pt idx="44">
                  <c:v>0.1111111111111111</c:v>
                </c:pt>
                <c:pt idx="45">
                  <c:v>0.13043478260869562</c:v>
                </c:pt>
                <c:pt idx="46">
                  <c:v>0.12765957446808512</c:v>
                </c:pt>
                <c:pt idx="47">
                  <c:v>0.14583333333333337</c:v>
                </c:pt>
                <c:pt idx="48">
                  <c:v>0.14285714285714285</c:v>
                </c:pt>
                <c:pt idx="49">
                  <c:v>0.14</c:v>
                </c:pt>
                <c:pt idx="50">
                  <c:v>0.1568627450980392</c:v>
                </c:pt>
                <c:pt idx="51">
                  <c:v>0.1538461538461539</c:v>
                </c:pt>
                <c:pt idx="52">
                  <c:v>0.15094339622641512</c:v>
                </c:pt>
                <c:pt idx="53">
                  <c:v>0.16666666666666669</c:v>
                </c:pt>
                <c:pt idx="54">
                  <c:v>0.1636363636363637</c:v>
                </c:pt>
                <c:pt idx="55">
                  <c:v>0.16071428571428575</c:v>
                </c:pt>
                <c:pt idx="56">
                  <c:v>0.1578947368421053</c:v>
                </c:pt>
                <c:pt idx="57">
                  <c:v>0.15517241379310348</c:v>
                </c:pt>
                <c:pt idx="58">
                  <c:v>0.1694915254237288</c:v>
                </c:pt>
                <c:pt idx="59">
                  <c:v>0.16666666666666663</c:v>
                </c:pt>
                <c:pt idx="60">
                  <c:v>0.16393442622950816</c:v>
                </c:pt>
                <c:pt idx="61">
                  <c:v>0.16129032258064518</c:v>
                </c:pt>
                <c:pt idx="62">
                  <c:v>0.17460317460317465</c:v>
                </c:pt>
                <c:pt idx="63">
                  <c:v>0.171875</c:v>
                </c:pt>
                <c:pt idx="64">
                  <c:v>0.18461538461538457</c:v>
                </c:pt>
                <c:pt idx="65">
                  <c:v>0.19696969696969696</c:v>
                </c:pt>
                <c:pt idx="66">
                  <c:v>0.19402985074626872</c:v>
                </c:pt>
                <c:pt idx="67">
                  <c:v>0.20588235294117652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0.1971830985915493</c:v>
                </c:pt>
                <c:pt idx="71">
                  <c:v>0.19444444444444442</c:v>
                </c:pt>
                <c:pt idx="72">
                  <c:v>0.19178082191780826</c:v>
                </c:pt>
                <c:pt idx="73">
                  <c:v>0.18918918918918926</c:v>
                </c:pt>
                <c:pt idx="74">
                  <c:v>0.18666666666666665</c:v>
                </c:pt>
                <c:pt idx="75">
                  <c:v>0.19736842105263153</c:v>
                </c:pt>
                <c:pt idx="76">
                  <c:v>0.20779220779220786</c:v>
                </c:pt>
                <c:pt idx="77">
                  <c:v>0.20512820512820512</c:v>
                </c:pt>
                <c:pt idx="78">
                  <c:v>0.20253164556962028</c:v>
                </c:pt>
              </c:numCache>
            </c:numRef>
          </c:yVal>
          <c:smooth val="0"/>
        </c:ser>
        <c:axId val="38387616"/>
        <c:axId val="9944225"/>
      </c:scatterChart>
      <c:valAx>
        <c:axId val="38387616"/>
        <c:scaling>
          <c:orientation val="minMax"/>
          <c:max val="2000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944225"/>
        <c:crosses val="autoZero"/>
        <c:crossBetween val="midCat"/>
        <c:dispUnits/>
      </c:valAx>
      <c:valAx>
        <c:axId val="9944225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Outcome Rates Over Time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Moving Averages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%W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Data'!$S$2:$S$80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0.7</c:v>
                </c:pt>
                <c:pt idx="5">
                  <c:v>0.75</c:v>
                </c:pt>
                <c:pt idx="6">
                  <c:v>0.6428571428571428</c:v>
                </c:pt>
                <c:pt idx="7">
                  <c:v>0.5625</c:v>
                </c:pt>
                <c:pt idx="8">
                  <c:v>0.6111111111111112</c:v>
                </c:pt>
                <c:pt idx="9">
                  <c:v>0.6499999999999999</c:v>
                </c:pt>
                <c:pt idx="10">
                  <c:v>0.6818181818181819</c:v>
                </c:pt>
                <c:pt idx="11">
                  <c:v>0.7083333333333333</c:v>
                </c:pt>
                <c:pt idx="12">
                  <c:v>0.7307692307692308</c:v>
                </c:pt>
                <c:pt idx="13">
                  <c:v>0.75</c:v>
                </c:pt>
                <c:pt idx="14">
                  <c:v>0.7333333333333334</c:v>
                </c:pt>
                <c:pt idx="15">
                  <c:v>0.6875</c:v>
                </c:pt>
                <c:pt idx="16">
                  <c:v>0.7058823529411764</c:v>
                </c:pt>
                <c:pt idx="17">
                  <c:v>0.6666666666666667</c:v>
                </c:pt>
                <c:pt idx="18">
                  <c:v>0.6842105263157894</c:v>
                </c:pt>
                <c:pt idx="19">
                  <c:v>0.7</c:v>
                </c:pt>
                <c:pt idx="20">
                  <c:v>0.7142857142857142</c:v>
                </c:pt>
                <c:pt idx="21">
                  <c:v>0.7272727272727273</c:v>
                </c:pt>
                <c:pt idx="22">
                  <c:v>0.7391304347826086</c:v>
                </c:pt>
                <c:pt idx="23">
                  <c:v>0.75</c:v>
                </c:pt>
                <c:pt idx="24">
                  <c:v>0.76</c:v>
                </c:pt>
                <c:pt idx="25">
                  <c:v>0.7307692307692308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0.7333333333333334</c:v>
                </c:pt>
                <c:pt idx="30">
                  <c:v>0.7419354838709677</c:v>
                </c:pt>
                <c:pt idx="31">
                  <c:v>0.734375</c:v>
                </c:pt>
                <c:pt idx="32">
                  <c:v>0.7121212121212122</c:v>
                </c:pt>
                <c:pt idx="33">
                  <c:v>0.7058823529411764</c:v>
                </c:pt>
                <c:pt idx="34">
                  <c:v>0.7142857142857143</c:v>
                </c:pt>
                <c:pt idx="35">
                  <c:v>0.7222222222222222</c:v>
                </c:pt>
                <c:pt idx="36">
                  <c:v>0.7027027027027027</c:v>
                </c:pt>
                <c:pt idx="37">
                  <c:v>0.7105263157894737</c:v>
                </c:pt>
                <c:pt idx="38">
                  <c:v>0.717948717948718</c:v>
                </c:pt>
                <c:pt idx="39">
                  <c:v>0.7</c:v>
                </c:pt>
                <c:pt idx="40">
                  <c:v>0.7073170731707317</c:v>
                </c:pt>
                <c:pt idx="41">
                  <c:v>0.6904761904761905</c:v>
                </c:pt>
                <c:pt idx="42">
                  <c:v>0.6976744186046512</c:v>
                </c:pt>
                <c:pt idx="43">
                  <c:v>0.6818181818181819</c:v>
                </c:pt>
                <c:pt idx="44">
                  <c:v>0.6666666666666667</c:v>
                </c:pt>
                <c:pt idx="45">
                  <c:v>0.6630434782608696</c:v>
                </c:pt>
                <c:pt idx="46">
                  <c:v>0.6702127659574468</c:v>
                </c:pt>
                <c:pt idx="47">
                  <c:v>0.6666666666666666</c:v>
                </c:pt>
                <c:pt idx="48">
                  <c:v>0.6734693877551021</c:v>
                </c:pt>
                <c:pt idx="49">
                  <c:v>0.6699999999999999</c:v>
                </c:pt>
                <c:pt idx="50">
                  <c:v>0.6568627450980392</c:v>
                </c:pt>
                <c:pt idx="51">
                  <c:v>0.6442307692307692</c:v>
                </c:pt>
                <c:pt idx="52">
                  <c:v>0.6509433962264151</c:v>
                </c:pt>
                <c:pt idx="53">
                  <c:v>0.6481481481481481</c:v>
                </c:pt>
                <c:pt idx="54">
                  <c:v>0.6545454545454545</c:v>
                </c:pt>
                <c:pt idx="55">
                  <c:v>0.6428571428571428</c:v>
                </c:pt>
                <c:pt idx="56">
                  <c:v>0.631578947368421</c:v>
                </c:pt>
                <c:pt idx="57">
                  <c:v>0.6206896551724138</c:v>
                </c:pt>
                <c:pt idx="58">
                  <c:v>0.6101694915254237</c:v>
                </c:pt>
                <c:pt idx="59">
                  <c:v>0.6166666666666667</c:v>
                </c:pt>
                <c:pt idx="60">
                  <c:v>0.6065573770491803</c:v>
                </c:pt>
                <c:pt idx="61">
                  <c:v>0.6129032258064515</c:v>
                </c:pt>
                <c:pt idx="62">
                  <c:v>0.6111111111111112</c:v>
                </c:pt>
                <c:pt idx="63">
                  <c:v>0.6015625</c:v>
                </c:pt>
                <c:pt idx="64">
                  <c:v>0.5923076923076923</c:v>
                </c:pt>
                <c:pt idx="65">
                  <c:v>0.5833333333333333</c:v>
                </c:pt>
                <c:pt idx="66">
                  <c:v>0.5895522388059702</c:v>
                </c:pt>
                <c:pt idx="67">
                  <c:v>0.5808823529411764</c:v>
                </c:pt>
                <c:pt idx="68">
                  <c:v>0.5869565217391304</c:v>
                </c:pt>
                <c:pt idx="69">
                  <c:v>0.5928571428571429</c:v>
                </c:pt>
                <c:pt idx="70">
                  <c:v>0.5845070422535211</c:v>
                </c:pt>
                <c:pt idx="71">
                  <c:v>0.5902777777777778</c:v>
                </c:pt>
                <c:pt idx="72">
                  <c:v>0.5821917808219178</c:v>
                </c:pt>
                <c:pt idx="73">
                  <c:v>0.5878378378378378</c:v>
                </c:pt>
                <c:pt idx="74">
                  <c:v>0.5800000000000001</c:v>
                </c:pt>
                <c:pt idx="75">
                  <c:v>0.5723684210526316</c:v>
                </c:pt>
                <c:pt idx="76">
                  <c:v>0.5649350649350648</c:v>
                </c:pt>
                <c:pt idx="77">
                  <c:v>0.5576923076923077</c:v>
                </c:pt>
                <c:pt idx="78">
                  <c:v>0.5506329113924051</c:v>
                </c:pt>
              </c:numCache>
            </c:numRef>
          </c:yVal>
          <c:smooth val="0"/>
        </c:ser>
        <c:ser>
          <c:idx val="1"/>
          <c:order val="1"/>
          <c:tx>
            <c:v>%L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Data'!$T$2:$T$80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0.1</c:v>
                </c:pt>
                <c:pt idx="5">
                  <c:v>0.08333333333333333</c:v>
                </c:pt>
                <c:pt idx="6">
                  <c:v>0.21428571428571427</c:v>
                </c:pt>
                <c:pt idx="7">
                  <c:v>0.3125</c:v>
                </c:pt>
                <c:pt idx="8">
                  <c:v>0.2777777777777778</c:v>
                </c:pt>
                <c:pt idx="9">
                  <c:v>0.25</c:v>
                </c:pt>
                <c:pt idx="10">
                  <c:v>0.22727272727272727</c:v>
                </c:pt>
                <c:pt idx="11">
                  <c:v>0.20833333333333331</c:v>
                </c:pt>
                <c:pt idx="12">
                  <c:v>0.19230769230769232</c:v>
                </c:pt>
                <c:pt idx="13">
                  <c:v>0.17857142857142855</c:v>
                </c:pt>
                <c:pt idx="14">
                  <c:v>0.16666666666666669</c:v>
                </c:pt>
                <c:pt idx="15">
                  <c:v>0.1875</c:v>
                </c:pt>
                <c:pt idx="16">
                  <c:v>0.1764705882352941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0.16666666666666669</c:v>
                </c:pt>
                <c:pt idx="24">
                  <c:v>0.16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0.17857142857142855</c:v>
                </c:pt>
                <c:pt idx="28">
                  <c:v>0.20689655172413796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0.203125</c:v>
                </c:pt>
                <c:pt idx="32">
                  <c:v>0.2272727272727273</c:v>
                </c:pt>
                <c:pt idx="33">
                  <c:v>0.22058823529411764</c:v>
                </c:pt>
                <c:pt idx="34">
                  <c:v>0.2142857142857143</c:v>
                </c:pt>
                <c:pt idx="35">
                  <c:v>0.20833333333333331</c:v>
                </c:pt>
                <c:pt idx="36">
                  <c:v>0.22972972972972974</c:v>
                </c:pt>
                <c:pt idx="37">
                  <c:v>0.22368421052631576</c:v>
                </c:pt>
                <c:pt idx="38">
                  <c:v>0.21794871794871795</c:v>
                </c:pt>
                <c:pt idx="39">
                  <c:v>0.2375</c:v>
                </c:pt>
                <c:pt idx="40">
                  <c:v>0.23170731707317072</c:v>
                </c:pt>
                <c:pt idx="41">
                  <c:v>0.25</c:v>
                </c:pt>
                <c:pt idx="42">
                  <c:v>0.2441860465116279</c:v>
                </c:pt>
                <c:pt idx="43">
                  <c:v>0.25</c:v>
                </c:pt>
                <c:pt idx="44">
                  <c:v>0.26666666666666666</c:v>
                </c:pt>
                <c:pt idx="45">
                  <c:v>0.2608695652173913</c:v>
                </c:pt>
                <c:pt idx="46">
                  <c:v>0.2553191489361702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0.25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0.25925925925925924</c:v>
                </c:pt>
                <c:pt idx="54">
                  <c:v>0.2545454545454545</c:v>
                </c:pt>
                <c:pt idx="55">
                  <c:v>0.26785714285714285</c:v>
                </c:pt>
                <c:pt idx="56">
                  <c:v>0.2807017543859649</c:v>
                </c:pt>
                <c:pt idx="57">
                  <c:v>0.2844827586206896</c:v>
                </c:pt>
                <c:pt idx="58">
                  <c:v>0.2796610169491526</c:v>
                </c:pt>
                <c:pt idx="59">
                  <c:v>0.275</c:v>
                </c:pt>
                <c:pt idx="60">
                  <c:v>0.28688524590163933</c:v>
                </c:pt>
                <c:pt idx="61">
                  <c:v>0.282258064516129</c:v>
                </c:pt>
                <c:pt idx="62">
                  <c:v>0.2777777777777778</c:v>
                </c:pt>
                <c:pt idx="63">
                  <c:v>0.2890625</c:v>
                </c:pt>
                <c:pt idx="64">
                  <c:v>0.2923076923076923</c:v>
                </c:pt>
                <c:pt idx="65">
                  <c:v>0.2878787878787879</c:v>
                </c:pt>
                <c:pt idx="66">
                  <c:v>0.2835820895522388</c:v>
                </c:pt>
                <c:pt idx="67">
                  <c:v>0.2867647058823529</c:v>
                </c:pt>
                <c:pt idx="68">
                  <c:v>0.28260869565217395</c:v>
                </c:pt>
                <c:pt idx="69">
                  <c:v>0.2785714285714286</c:v>
                </c:pt>
                <c:pt idx="70">
                  <c:v>0.2887323943661972</c:v>
                </c:pt>
                <c:pt idx="71">
                  <c:v>0.2847222222222222</c:v>
                </c:pt>
                <c:pt idx="72">
                  <c:v>0.29452054794520544</c:v>
                </c:pt>
                <c:pt idx="73">
                  <c:v>0.29054054054054057</c:v>
                </c:pt>
                <c:pt idx="74">
                  <c:v>0.3</c:v>
                </c:pt>
                <c:pt idx="75">
                  <c:v>0.29605263157894735</c:v>
                </c:pt>
                <c:pt idx="76">
                  <c:v>0.2922077922077922</c:v>
                </c:pt>
                <c:pt idx="77">
                  <c:v>0.2948717948717949</c:v>
                </c:pt>
                <c:pt idx="78">
                  <c:v>0.3037974683544304</c:v>
                </c:pt>
              </c:numCache>
            </c:numRef>
          </c:yVal>
          <c:smooth val="0"/>
        </c:ser>
        <c:ser>
          <c:idx val="2"/>
          <c:order val="2"/>
          <c:tx>
            <c:v>%Tie/Other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Data'!$U$2:$U$80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0.2</c:v>
                </c:pt>
                <c:pt idx="5">
                  <c:v>0.16666666666666669</c:v>
                </c:pt>
                <c:pt idx="6">
                  <c:v>0.14285714285714288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0.08333333333333336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0.1</c:v>
                </c:pt>
                <c:pt idx="15">
                  <c:v>0.125</c:v>
                </c:pt>
                <c:pt idx="16">
                  <c:v>0.1176470588235294</c:v>
                </c:pt>
                <c:pt idx="17">
                  <c:v>0.11111111111111109</c:v>
                </c:pt>
                <c:pt idx="18">
                  <c:v>0.10526315789473686</c:v>
                </c:pt>
                <c:pt idx="19">
                  <c:v>0.1</c:v>
                </c:pt>
                <c:pt idx="20">
                  <c:v>0.09523809523809526</c:v>
                </c:pt>
                <c:pt idx="21">
                  <c:v>0.09090909090909094</c:v>
                </c:pt>
                <c:pt idx="22">
                  <c:v>0.08695652173913045</c:v>
                </c:pt>
                <c:pt idx="23">
                  <c:v>0.08333333333333331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0.07142857142857142</c:v>
                </c:pt>
                <c:pt idx="28">
                  <c:v>0.06896551724137928</c:v>
                </c:pt>
                <c:pt idx="29">
                  <c:v>0.0666666666666667</c:v>
                </c:pt>
                <c:pt idx="30">
                  <c:v>0.06451612903225805</c:v>
                </c:pt>
                <c:pt idx="31">
                  <c:v>0.0625</c:v>
                </c:pt>
                <c:pt idx="32">
                  <c:v>0.06060606060606062</c:v>
                </c:pt>
                <c:pt idx="33">
                  <c:v>0.07352941176470587</c:v>
                </c:pt>
                <c:pt idx="34">
                  <c:v>0.07142857142857142</c:v>
                </c:pt>
                <c:pt idx="35">
                  <c:v>0.06944444444444446</c:v>
                </c:pt>
                <c:pt idx="36">
                  <c:v>0.06756756756756754</c:v>
                </c:pt>
                <c:pt idx="37">
                  <c:v>0.06578947368421051</c:v>
                </c:pt>
                <c:pt idx="38">
                  <c:v>0.06410256410256412</c:v>
                </c:pt>
                <c:pt idx="39">
                  <c:v>0.0625</c:v>
                </c:pt>
                <c:pt idx="40">
                  <c:v>0.060975609756097546</c:v>
                </c:pt>
                <c:pt idx="41">
                  <c:v>0.05952380952380951</c:v>
                </c:pt>
                <c:pt idx="42">
                  <c:v>0.05813953488372091</c:v>
                </c:pt>
                <c:pt idx="43">
                  <c:v>0.06818181818181819</c:v>
                </c:pt>
                <c:pt idx="44">
                  <c:v>0.06666666666666667</c:v>
                </c:pt>
                <c:pt idx="45">
                  <c:v>0.07608695652173911</c:v>
                </c:pt>
                <c:pt idx="46">
                  <c:v>0.07446808510638299</c:v>
                </c:pt>
                <c:pt idx="47">
                  <c:v>0.08333333333333336</c:v>
                </c:pt>
                <c:pt idx="48">
                  <c:v>0.08163265306122448</c:v>
                </c:pt>
                <c:pt idx="49">
                  <c:v>0.08</c:v>
                </c:pt>
                <c:pt idx="50">
                  <c:v>0.08823529411764705</c:v>
                </c:pt>
                <c:pt idx="51">
                  <c:v>0.08653846153846156</c:v>
                </c:pt>
                <c:pt idx="52">
                  <c:v>0.0849056603773585</c:v>
                </c:pt>
                <c:pt idx="53">
                  <c:v>0.0925925925925926</c:v>
                </c:pt>
                <c:pt idx="54">
                  <c:v>0.09090909090909094</c:v>
                </c:pt>
                <c:pt idx="55">
                  <c:v>0.0892857142857143</c:v>
                </c:pt>
                <c:pt idx="56">
                  <c:v>0.08771929824561406</c:v>
                </c:pt>
                <c:pt idx="57">
                  <c:v>0.09482758620689657</c:v>
                </c:pt>
                <c:pt idx="58">
                  <c:v>0.11016949152542373</c:v>
                </c:pt>
                <c:pt idx="59">
                  <c:v>0.10833333333333331</c:v>
                </c:pt>
                <c:pt idx="60">
                  <c:v>0.10655737704918031</c:v>
                </c:pt>
                <c:pt idx="61">
                  <c:v>0.10483870967741937</c:v>
                </c:pt>
                <c:pt idx="62">
                  <c:v>0.11111111111111113</c:v>
                </c:pt>
                <c:pt idx="63">
                  <c:v>0.109375</c:v>
                </c:pt>
                <c:pt idx="64">
                  <c:v>0.11538461538461536</c:v>
                </c:pt>
                <c:pt idx="65">
                  <c:v>0.12878787878787878</c:v>
                </c:pt>
                <c:pt idx="66">
                  <c:v>0.12686567164179108</c:v>
                </c:pt>
                <c:pt idx="67">
                  <c:v>0.13235294117647062</c:v>
                </c:pt>
                <c:pt idx="68">
                  <c:v>0.13043478260869565</c:v>
                </c:pt>
                <c:pt idx="69">
                  <c:v>0.1285714285714286</c:v>
                </c:pt>
                <c:pt idx="70">
                  <c:v>0.1267605633802817</c:v>
                </c:pt>
                <c:pt idx="71">
                  <c:v>0.12499999999999999</c:v>
                </c:pt>
                <c:pt idx="72">
                  <c:v>0.12328767123287673</c:v>
                </c:pt>
                <c:pt idx="73">
                  <c:v>0.12162162162162166</c:v>
                </c:pt>
                <c:pt idx="74">
                  <c:v>0.12</c:v>
                </c:pt>
                <c:pt idx="75">
                  <c:v>0.13157894736842102</c:v>
                </c:pt>
                <c:pt idx="76">
                  <c:v>0.1428571428571429</c:v>
                </c:pt>
                <c:pt idx="77">
                  <c:v>0.14743589743589744</c:v>
                </c:pt>
                <c:pt idx="78">
                  <c:v>0.14556962025316456</c:v>
                </c:pt>
              </c:numCache>
            </c:numRef>
          </c:yVal>
          <c:smooth val="0"/>
        </c:ser>
        <c:axId val="22389162"/>
        <c:axId val="175867"/>
      </c:scatterChart>
      <c:valAx>
        <c:axId val="22389162"/>
        <c:scaling>
          <c:orientation val="minMax"/>
          <c:max val="2000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75867"/>
        <c:crosses val="autoZero"/>
        <c:crossBetween val="midCat"/>
        <c:dispUnits/>
      </c:valAx>
      <c:valAx>
        <c:axId val="175867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389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4: RelCap(I) vs. COW Outcome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'T5'!$B$5:$E$5</c:f>
              <c:numCache>
                <c:ptCount val="4"/>
                <c:pt idx="0">
                  <c:v>6</c:v>
                </c:pt>
                <c:pt idx="1">
                  <c:v>11</c:v>
                </c:pt>
                <c:pt idx="2">
                  <c:v>6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'T5'!$B$6:$E$6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v>Tie</c:v>
          </c:tx>
          <c:spPr>
            <a:pattFill prst="divot">
              <a:fgClr>
                <a:srgbClr val="80808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'T5'!$B$7:$E$7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gapWidth val="90"/>
        <c:axId val="1582804"/>
        <c:axId val="14245237"/>
      </c:barChart>
      <c:cat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RelCap(I)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245237"/>
        <c:crosses val="autoZero"/>
        <c:auto val="1"/>
        <c:lblOffset val="100"/>
        <c:noMultiLvlLbl val="0"/>
      </c:catAx>
      <c:valAx>
        <c:axId val="1424523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828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5: RelCap(I) vs. MID Outcome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'T5'!$B$10:$E$10</c:f>
              <c:numCache>
                <c:ptCount val="4"/>
                <c:pt idx="0">
                  <c:v>5</c:v>
                </c:pt>
                <c:pt idx="1">
                  <c:v>8</c:v>
                </c:pt>
                <c:pt idx="2">
                  <c:v>4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'T5'!$B$11:$E$11</c:f>
              <c:numCache>
                <c:ptCount val="4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pattFill prst="divot">
              <a:fgClr>
                <a:srgbClr val="C0C0C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'T5'!$B$12:$E$12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gapWidth val="90"/>
        <c:axId val="61098270"/>
        <c:axId val="13013519"/>
      </c:bar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RelCap(I)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013519"/>
        <c:crosses val="autoZero"/>
        <c:auto val="1"/>
        <c:lblOffset val="100"/>
        <c:noMultiLvlLbl val="0"/>
      </c:catAx>
      <c:valAx>
        <c:axId val="1301351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0982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4: Initiator Relative Capability and COW/MID Averaged Outcomes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'T5'!$L$15:$O$15</c:f>
              <c:numCache>
                <c:ptCount val="4"/>
                <c:pt idx="0">
                  <c:v>5.5</c:v>
                </c:pt>
                <c:pt idx="1">
                  <c:v>9.5</c:v>
                </c:pt>
                <c:pt idx="2">
                  <c:v>5</c:v>
                </c:pt>
                <c:pt idx="3">
                  <c:v>23.5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'T5'!$L$16:$O$16</c:f>
              <c:numCache>
                <c:ptCount val="4"/>
                <c:pt idx="0">
                  <c:v>4</c:v>
                </c:pt>
                <c:pt idx="1">
                  <c:v>5.5</c:v>
                </c:pt>
                <c:pt idx="2">
                  <c:v>4.5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v>Tie/Other</c:v>
          </c:tx>
          <c:spPr>
            <a:pattFill prst="divot">
              <a:fgClr>
                <a:srgbClr val="C0C0C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'T5'!$L$17:$O$17</c:f>
              <c:numCache>
                <c:ptCount val="4"/>
                <c:pt idx="0">
                  <c:v>1.5</c:v>
                </c:pt>
                <c:pt idx="1">
                  <c:v>4</c:v>
                </c:pt>
                <c:pt idx="2">
                  <c:v>1.5</c:v>
                </c:pt>
                <c:pt idx="3">
                  <c:v>4.5</c:v>
                </c:pt>
              </c:numCache>
            </c:numRef>
          </c:val>
        </c:ser>
        <c:gapWidth val="90"/>
        <c:axId val="50012808"/>
        <c:axId val="47462089"/>
      </c:barChart>
      <c:catAx>
        <c:axId val="500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Initiator Relative Capability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noMultiLvlLbl val="0"/>
      </c:catAx>
      <c:valAx>
        <c:axId val="47462089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0128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4: Initiator Relative Capability and 
COW/MID Averaged Outcomes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'T5'!$L$27:$O$27</c:f>
              <c:strCache>
                <c:ptCount val="4"/>
                <c:pt idx="0">
                  <c:v>&lt;.25, N=11</c:v>
                </c:pt>
                <c:pt idx="1">
                  <c:v>&gt;25-.5, N=19</c:v>
                </c:pt>
                <c:pt idx="2">
                  <c:v>.5-.75, N=11</c:v>
                </c:pt>
                <c:pt idx="3">
                  <c:v>&gt;.75, N=38</c:v>
                </c:pt>
              </c:strCache>
            </c:strRef>
          </c:cat>
          <c:val>
            <c:numRef>
              <c:f>'T5'!$L$23:$O$23</c:f>
              <c:numCache>
                <c:ptCount val="4"/>
                <c:pt idx="0">
                  <c:v>0.5</c:v>
                </c:pt>
                <c:pt idx="1">
                  <c:v>0.5</c:v>
                </c:pt>
                <c:pt idx="2">
                  <c:v>0.45454545454545453</c:v>
                </c:pt>
                <c:pt idx="3">
                  <c:v>0.618421052631579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'T5'!$L$27:$O$27</c:f>
              <c:strCache>
                <c:ptCount val="4"/>
                <c:pt idx="0">
                  <c:v>&lt;.25, N=11</c:v>
                </c:pt>
                <c:pt idx="1">
                  <c:v>&gt;25-.5, N=19</c:v>
                </c:pt>
                <c:pt idx="2">
                  <c:v>.5-.75, N=11</c:v>
                </c:pt>
                <c:pt idx="3">
                  <c:v>&gt;.75, N=38</c:v>
                </c:pt>
              </c:strCache>
            </c:strRef>
          </c:cat>
          <c:val>
            <c:numRef>
              <c:f>'T5'!$L$24:$O$24</c:f>
              <c:numCache>
                <c:ptCount val="4"/>
                <c:pt idx="0">
                  <c:v>0.36363636363636365</c:v>
                </c:pt>
                <c:pt idx="1">
                  <c:v>0.2894736842105263</c:v>
                </c:pt>
                <c:pt idx="2">
                  <c:v>0.4090909090909091</c:v>
                </c:pt>
                <c:pt idx="3">
                  <c:v>0.2631578947368421</c:v>
                </c:pt>
              </c:numCache>
            </c:numRef>
          </c:val>
        </c:ser>
        <c:ser>
          <c:idx val="2"/>
          <c:order val="2"/>
          <c:tx>
            <c:v>Tie/Other</c:v>
          </c:tx>
          <c:spPr>
            <a:pattFill prst="divot">
              <a:fgClr>
                <a:srgbClr val="C0C0C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'T5'!$L$27:$O$27</c:f>
              <c:strCache>
                <c:ptCount val="4"/>
                <c:pt idx="0">
                  <c:v>&lt;.25, N=11</c:v>
                </c:pt>
                <c:pt idx="1">
                  <c:v>&gt;25-.5, N=19</c:v>
                </c:pt>
                <c:pt idx="2">
                  <c:v>.5-.75, N=11</c:v>
                </c:pt>
                <c:pt idx="3">
                  <c:v>&gt;.75, N=38</c:v>
                </c:pt>
              </c:strCache>
            </c:strRef>
          </c:cat>
          <c:val>
            <c:numRef>
              <c:f>'T5'!$L$25:$O$25</c:f>
              <c:numCache>
                <c:ptCount val="4"/>
                <c:pt idx="0">
                  <c:v>0.13636363636363635</c:v>
                </c:pt>
                <c:pt idx="1">
                  <c:v>0.21052631578947367</c:v>
                </c:pt>
                <c:pt idx="2">
                  <c:v>0.13636363636363635</c:v>
                </c:pt>
                <c:pt idx="3">
                  <c:v>0.11842105263157894</c:v>
                </c:pt>
              </c:numCache>
            </c:numRef>
          </c:val>
        </c:ser>
        <c:gapWidth val="90"/>
        <c:axId val="24505618"/>
        <c:axId val="19223971"/>
      </c:barChart>
      <c:catAx>
        <c:axId val="24505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Initiator Relative Capability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  <c:max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505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6: Frequency of War Initiation Based on RelCap(I)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'T5'!$B$14:$E$14</c:f>
              <c:numCache>
                <c:ptCount val="4"/>
                <c:pt idx="0">
                  <c:v>11</c:v>
                </c:pt>
                <c:pt idx="1">
                  <c:v>19</c:v>
                </c:pt>
                <c:pt idx="2">
                  <c:v>11</c:v>
                </c:pt>
                <c:pt idx="3">
                  <c:v>38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6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0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0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7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31">
    <tabColor indexed="48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28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9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9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96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1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5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B14"/>
  <sheetViews>
    <sheetView workbookViewId="0" topLeftCell="A1">
      <selection activeCell="A16" sqref="A16"/>
    </sheetView>
  </sheetViews>
  <sheetFormatPr defaultColWidth="9.140625" defaultRowHeight="12.75"/>
  <cols>
    <col min="1" max="2" width="35.28125" style="0" customWidth="1"/>
  </cols>
  <sheetData>
    <row r="1" spans="1:2" ht="12.75">
      <c r="A1" s="165" t="s">
        <v>253</v>
      </c>
      <c r="B1" s="166"/>
    </row>
    <row r="2" spans="1:2" ht="12.75">
      <c r="A2" s="167"/>
      <c r="B2" s="168"/>
    </row>
    <row r="3" spans="1:2" ht="25.5" customHeight="1">
      <c r="A3" s="39" t="s">
        <v>230</v>
      </c>
      <c r="B3" s="36" t="s">
        <v>231</v>
      </c>
    </row>
    <row r="4" spans="1:2" ht="12.75">
      <c r="A4" s="20" t="s">
        <v>232</v>
      </c>
      <c r="B4" s="27" t="s">
        <v>233</v>
      </c>
    </row>
    <row r="5" spans="1:2" ht="12.75">
      <c r="A5" s="20" t="s">
        <v>234</v>
      </c>
      <c r="B5" s="27" t="s">
        <v>235</v>
      </c>
    </row>
    <row r="6" spans="1:2" ht="12.75">
      <c r="A6" s="20" t="s">
        <v>236</v>
      </c>
      <c r="B6" s="27" t="s">
        <v>237</v>
      </c>
    </row>
    <row r="7" spans="1:2" ht="12.75">
      <c r="A7" s="20" t="s">
        <v>238</v>
      </c>
      <c r="B7" s="27" t="s">
        <v>239</v>
      </c>
    </row>
    <row r="8" spans="1:2" ht="12.75">
      <c r="A8" s="20" t="s">
        <v>240</v>
      </c>
      <c r="B8" s="27" t="s">
        <v>241</v>
      </c>
    </row>
    <row r="9" spans="1:2" ht="25.5" customHeight="1">
      <c r="A9" s="104" t="s">
        <v>242</v>
      </c>
      <c r="B9" s="73" t="s">
        <v>243</v>
      </c>
    </row>
    <row r="10" spans="1:2" ht="12.75">
      <c r="A10" s="20" t="s">
        <v>245</v>
      </c>
      <c r="B10" s="27" t="s">
        <v>244</v>
      </c>
    </row>
    <row r="11" spans="1:2" ht="12.75">
      <c r="A11" s="20" t="s">
        <v>247</v>
      </c>
      <c r="B11" s="27" t="s">
        <v>246</v>
      </c>
    </row>
    <row r="12" spans="1:2" ht="12.75">
      <c r="A12" s="20" t="s">
        <v>249</v>
      </c>
      <c r="B12" s="27" t="s">
        <v>248</v>
      </c>
    </row>
    <row r="13" spans="1:2" ht="12.75">
      <c r="A13" s="20"/>
      <c r="B13" s="27" t="s">
        <v>250</v>
      </c>
    </row>
    <row r="14" spans="1:2" ht="12.75">
      <c r="A14" s="20"/>
      <c r="B14" s="27" t="s">
        <v>251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O95"/>
  <sheetViews>
    <sheetView zoomScale="75" zoomScaleNormal="75" workbookViewId="0" topLeftCell="A1">
      <selection activeCell="K1" sqref="K1"/>
    </sheetView>
  </sheetViews>
  <sheetFormatPr defaultColWidth="9.140625" defaultRowHeight="12.75"/>
  <cols>
    <col min="1" max="1" width="4.140625" style="0" bestFit="1" customWidth="1"/>
    <col min="2" max="2" width="15.00390625" style="0" customWidth="1"/>
    <col min="3" max="3" width="5.28125" style="0" bestFit="1" customWidth="1"/>
    <col min="4" max="4" width="8.140625" style="0" bestFit="1" customWidth="1"/>
    <col min="5" max="5" width="6.57421875" style="0" customWidth="1"/>
    <col min="6" max="7" width="10.140625" style="0" customWidth="1"/>
    <col min="8" max="8" width="9.00390625" style="0" customWidth="1"/>
    <col min="9" max="9" width="9.421875" style="0" bestFit="1" customWidth="1"/>
    <col min="10" max="10" width="8.8515625" style="0" bestFit="1" customWidth="1"/>
    <col min="11" max="15" width="9.28125" style="0" bestFit="1" customWidth="1"/>
  </cols>
  <sheetData>
    <row r="1" spans="1:10" ht="12.75">
      <c r="A1" s="210" t="s">
        <v>371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ht="12.75">
      <c r="A2" s="213"/>
      <c r="B2" s="216"/>
      <c r="C2" s="216"/>
      <c r="D2" s="216"/>
      <c r="E2" s="216"/>
      <c r="F2" s="216"/>
      <c r="G2" s="216"/>
      <c r="H2" s="216"/>
      <c r="I2" s="216"/>
      <c r="J2" s="217"/>
    </row>
    <row r="3" spans="1:10" ht="25.5" customHeight="1">
      <c r="A3" s="18" t="s">
        <v>23</v>
      </c>
      <c r="B3" s="18" t="s">
        <v>36</v>
      </c>
      <c r="C3" s="19" t="s">
        <v>24</v>
      </c>
      <c r="D3" s="18" t="s">
        <v>70</v>
      </c>
      <c r="E3" s="18" t="s">
        <v>38</v>
      </c>
      <c r="F3" s="37" t="s">
        <v>19</v>
      </c>
      <c r="G3" s="37" t="s">
        <v>22</v>
      </c>
      <c r="H3" s="37" t="s">
        <v>39</v>
      </c>
      <c r="I3" s="19" t="s">
        <v>40</v>
      </c>
      <c r="J3" s="19" t="s">
        <v>41</v>
      </c>
    </row>
    <row r="4" spans="1:10" ht="38.25" customHeight="1">
      <c r="A4" s="77">
        <v>163</v>
      </c>
      <c r="B4" s="73" t="s">
        <v>71</v>
      </c>
      <c r="C4" s="74">
        <v>1965</v>
      </c>
      <c r="D4" s="74" t="s">
        <v>72</v>
      </c>
      <c r="E4" s="73" t="s">
        <v>184</v>
      </c>
      <c r="F4" s="75" t="s">
        <v>13</v>
      </c>
      <c r="G4" s="75" t="s">
        <v>13</v>
      </c>
      <c r="H4" s="75" t="s">
        <v>73</v>
      </c>
      <c r="I4" s="76">
        <v>0.018180767131692897</v>
      </c>
      <c r="J4" s="77">
        <v>3735</v>
      </c>
    </row>
    <row r="5" spans="1:10" ht="12.75">
      <c r="A5" s="78">
        <v>145</v>
      </c>
      <c r="B5" s="70" t="s">
        <v>54</v>
      </c>
      <c r="C5" s="21">
        <v>1940</v>
      </c>
      <c r="D5" s="21" t="s">
        <v>56</v>
      </c>
      <c r="E5" s="21" t="s">
        <v>55</v>
      </c>
      <c r="F5" s="22" t="s">
        <v>13</v>
      </c>
      <c r="G5" s="22" t="s">
        <v>13</v>
      </c>
      <c r="H5" s="22" t="s">
        <v>45</v>
      </c>
      <c r="I5" s="71">
        <v>0.04187408084983803</v>
      </c>
      <c r="J5" s="78">
        <v>53</v>
      </c>
    </row>
    <row r="6" spans="1:10" ht="12.75">
      <c r="A6" s="78">
        <v>76</v>
      </c>
      <c r="B6" s="70" t="s">
        <v>74</v>
      </c>
      <c r="C6" s="21">
        <v>1897</v>
      </c>
      <c r="D6" s="21" t="s">
        <v>75</v>
      </c>
      <c r="E6" s="21" t="s">
        <v>47</v>
      </c>
      <c r="F6" s="22" t="s">
        <v>14</v>
      </c>
      <c r="G6" s="22" t="s">
        <v>14</v>
      </c>
      <c r="H6" s="22" t="s">
        <v>45</v>
      </c>
      <c r="I6" s="71">
        <v>0.07989682900925504</v>
      </c>
      <c r="J6" s="78">
        <v>94</v>
      </c>
    </row>
    <row r="7" spans="1:10" ht="25.5">
      <c r="A7" s="78">
        <v>28</v>
      </c>
      <c r="B7" s="70" t="s">
        <v>76</v>
      </c>
      <c r="C7" s="21">
        <v>1859</v>
      </c>
      <c r="D7" s="21" t="s">
        <v>77</v>
      </c>
      <c r="E7" s="21" t="s">
        <v>60</v>
      </c>
      <c r="F7" s="22" t="s">
        <v>13</v>
      </c>
      <c r="G7" s="22" t="s">
        <v>13</v>
      </c>
      <c r="H7" s="22" t="s">
        <v>69</v>
      </c>
      <c r="I7" s="71">
        <v>0.1006129310601327</v>
      </c>
      <c r="J7" s="78">
        <v>75</v>
      </c>
    </row>
    <row r="8" spans="1:10" ht="12.75">
      <c r="A8" s="78">
        <v>73</v>
      </c>
      <c r="B8" s="70" t="s">
        <v>78</v>
      </c>
      <c r="C8" s="21">
        <v>1894</v>
      </c>
      <c r="D8" s="21" t="s">
        <v>79</v>
      </c>
      <c r="E8" s="21" t="s">
        <v>80</v>
      </c>
      <c r="F8" s="22" t="s">
        <v>13</v>
      </c>
      <c r="G8" s="22" t="s">
        <v>13</v>
      </c>
      <c r="H8" s="22" t="s">
        <v>45</v>
      </c>
      <c r="I8" s="71">
        <v>0.15243280342799903</v>
      </c>
      <c r="J8" s="78">
        <v>242</v>
      </c>
    </row>
    <row r="9" spans="1:10" ht="25.5" customHeight="1">
      <c r="A9" s="77">
        <v>189</v>
      </c>
      <c r="B9" s="73" t="s">
        <v>81</v>
      </c>
      <c r="C9" s="74">
        <v>1977</v>
      </c>
      <c r="D9" s="74" t="s">
        <v>82</v>
      </c>
      <c r="E9" s="73" t="s">
        <v>185</v>
      </c>
      <c r="F9" s="75" t="s">
        <v>14</v>
      </c>
      <c r="G9" s="75" t="s">
        <v>14</v>
      </c>
      <c r="H9" s="75" t="s">
        <v>73</v>
      </c>
      <c r="I9" s="76">
        <v>0.15497080833972227</v>
      </c>
      <c r="J9" s="77">
        <v>226</v>
      </c>
    </row>
    <row r="10" spans="1:10" ht="12.75">
      <c r="A10" s="78">
        <v>166</v>
      </c>
      <c r="B10" s="70" t="s">
        <v>83</v>
      </c>
      <c r="C10" s="21">
        <v>1965</v>
      </c>
      <c r="D10" s="21" t="s">
        <v>84</v>
      </c>
      <c r="E10" s="21" t="s">
        <v>85</v>
      </c>
      <c r="F10" s="22" t="s">
        <v>13</v>
      </c>
      <c r="G10" s="22" t="s">
        <v>7</v>
      </c>
      <c r="H10" s="22" t="s">
        <v>45</v>
      </c>
      <c r="I10" s="71">
        <v>0.17617369669069474</v>
      </c>
      <c r="J10" s="78">
        <v>50</v>
      </c>
    </row>
    <row r="11" spans="1:10" ht="12.75">
      <c r="A11" s="78">
        <v>147</v>
      </c>
      <c r="B11" s="70" t="s">
        <v>86</v>
      </c>
      <c r="C11" s="21">
        <v>1948</v>
      </c>
      <c r="D11" s="21" t="s">
        <v>84</v>
      </c>
      <c r="E11" s="21" t="s">
        <v>85</v>
      </c>
      <c r="F11" s="22" t="s">
        <v>5</v>
      </c>
      <c r="G11" s="22" t="s">
        <v>14</v>
      </c>
      <c r="H11" s="22" t="s">
        <v>45</v>
      </c>
      <c r="I11" s="71">
        <v>0.1836841097728189</v>
      </c>
      <c r="J11" s="78">
        <v>169</v>
      </c>
    </row>
    <row r="12" spans="1:10" ht="12.75">
      <c r="A12" s="78">
        <v>10</v>
      </c>
      <c r="B12" s="70" t="s">
        <v>87</v>
      </c>
      <c r="C12" s="21">
        <v>1848</v>
      </c>
      <c r="D12" s="21" t="s">
        <v>77</v>
      </c>
      <c r="E12" s="21" t="s">
        <v>60</v>
      </c>
      <c r="F12" s="22" t="s">
        <v>14</v>
      </c>
      <c r="G12" s="22" t="s">
        <v>7</v>
      </c>
      <c r="H12" s="22" t="s">
        <v>69</v>
      </c>
      <c r="I12" s="71">
        <v>0.19477119476060417</v>
      </c>
      <c r="J12" s="78">
        <v>143</v>
      </c>
    </row>
    <row r="13" spans="1:10" ht="12.75">
      <c r="A13" s="78">
        <v>202</v>
      </c>
      <c r="B13" s="70" t="s">
        <v>88</v>
      </c>
      <c r="C13" s="21">
        <v>1982</v>
      </c>
      <c r="D13" s="21" t="s">
        <v>89</v>
      </c>
      <c r="E13" s="21" t="s">
        <v>50</v>
      </c>
      <c r="F13" s="22" t="s">
        <v>14</v>
      </c>
      <c r="G13" s="22" t="s">
        <v>14</v>
      </c>
      <c r="H13" s="22" t="s">
        <v>45</v>
      </c>
      <c r="I13" s="71">
        <v>0.22706536436795188</v>
      </c>
      <c r="J13" s="78">
        <v>88</v>
      </c>
    </row>
    <row r="16" spans="1:15" ht="51">
      <c r="A16" s="12" t="s">
        <v>23</v>
      </c>
      <c r="B16" s="12" t="s">
        <v>36</v>
      </c>
      <c r="C16" s="12" t="s">
        <v>120</v>
      </c>
      <c r="D16" s="12" t="s">
        <v>121</v>
      </c>
      <c r="E16" s="13" t="s">
        <v>95</v>
      </c>
      <c r="F16" s="12" t="s">
        <v>19</v>
      </c>
      <c r="G16" s="12" t="s">
        <v>22</v>
      </c>
      <c r="H16" s="12" t="s">
        <v>136</v>
      </c>
      <c r="I16" s="12" t="s">
        <v>18</v>
      </c>
      <c r="J16" s="12" t="s">
        <v>174</v>
      </c>
      <c r="K16" s="12" t="s">
        <v>41</v>
      </c>
      <c r="L16" s="12" t="s">
        <v>137</v>
      </c>
      <c r="M16" s="12" t="s">
        <v>138</v>
      </c>
      <c r="N16" s="12" t="s">
        <v>139</v>
      </c>
      <c r="O16" s="12" t="s">
        <v>140</v>
      </c>
    </row>
    <row r="17" spans="1:15" ht="12.75">
      <c r="A17">
        <v>163</v>
      </c>
      <c r="B17" t="s">
        <v>71</v>
      </c>
      <c r="C17">
        <v>1965</v>
      </c>
      <c r="D17">
        <v>1975</v>
      </c>
      <c r="E17" s="8">
        <v>0.018180767131692897</v>
      </c>
      <c r="F17" s="5" t="s">
        <v>20</v>
      </c>
      <c r="G17" s="5" t="s">
        <v>20</v>
      </c>
      <c r="H17" s="15">
        <v>0</v>
      </c>
      <c r="I17">
        <v>4</v>
      </c>
      <c r="J17">
        <v>2</v>
      </c>
      <c r="K17">
        <v>3735</v>
      </c>
      <c r="L17">
        <v>700000</v>
      </c>
      <c r="M17">
        <v>321442</v>
      </c>
      <c r="N17" s="8">
        <v>0.0039942</v>
      </c>
      <c r="O17" s="8">
        <v>0.21569950000000002</v>
      </c>
    </row>
    <row r="18" spans="1:15" ht="12.75">
      <c r="A18">
        <v>145</v>
      </c>
      <c r="B18" t="s">
        <v>54</v>
      </c>
      <c r="C18">
        <v>1940</v>
      </c>
      <c r="D18">
        <v>1941</v>
      </c>
      <c r="E18" s="8">
        <v>0.04187408084983803</v>
      </c>
      <c r="F18" s="5" t="s">
        <v>20</v>
      </c>
      <c r="G18" s="5" t="s">
        <v>20</v>
      </c>
      <c r="H18" s="15">
        <v>1</v>
      </c>
      <c r="I18">
        <v>0</v>
      </c>
      <c r="J18">
        <v>0</v>
      </c>
      <c r="K18">
        <v>53</v>
      </c>
      <c r="L18">
        <v>700</v>
      </c>
      <c r="M18">
        <v>700</v>
      </c>
      <c r="N18" s="8">
        <v>0.0033143</v>
      </c>
      <c r="O18" s="8">
        <v>0.0758349</v>
      </c>
    </row>
    <row r="19" spans="1:15" ht="12.75">
      <c r="A19">
        <v>76</v>
      </c>
      <c r="B19" t="s">
        <v>74</v>
      </c>
      <c r="C19">
        <v>1897</v>
      </c>
      <c r="D19">
        <v>1897</v>
      </c>
      <c r="E19" s="8">
        <v>0.07989682900925504</v>
      </c>
      <c r="F19" s="5" t="s">
        <v>21</v>
      </c>
      <c r="G19" s="5" t="s">
        <v>21</v>
      </c>
      <c r="H19" s="15">
        <v>1</v>
      </c>
      <c r="I19">
        <v>0</v>
      </c>
      <c r="J19">
        <v>0</v>
      </c>
      <c r="K19">
        <v>94</v>
      </c>
      <c r="L19">
        <v>600</v>
      </c>
      <c r="M19">
        <v>1400</v>
      </c>
      <c r="N19" s="8">
        <v>0.0021064</v>
      </c>
      <c r="O19" s="8">
        <v>0.0242576</v>
      </c>
    </row>
    <row r="20" spans="1:15" ht="12.75">
      <c r="A20">
        <v>189</v>
      </c>
      <c r="B20" t="s">
        <v>81</v>
      </c>
      <c r="C20">
        <v>1977</v>
      </c>
      <c r="D20">
        <v>1978</v>
      </c>
      <c r="E20" s="8">
        <v>0.1006129310601327</v>
      </c>
      <c r="F20" s="5" t="s">
        <v>21</v>
      </c>
      <c r="G20" s="5" t="s">
        <v>21</v>
      </c>
      <c r="H20" s="15">
        <v>0</v>
      </c>
      <c r="I20">
        <v>0</v>
      </c>
      <c r="J20">
        <v>2</v>
      </c>
      <c r="K20">
        <v>226</v>
      </c>
      <c r="L20">
        <v>3500</v>
      </c>
      <c r="M20">
        <v>2500</v>
      </c>
      <c r="N20" s="8">
        <v>0.0006763</v>
      </c>
      <c r="O20" s="8">
        <v>0.0060455000000000005</v>
      </c>
    </row>
    <row r="21" spans="1:15" ht="12.75">
      <c r="A21">
        <v>28</v>
      </c>
      <c r="B21" t="s">
        <v>76</v>
      </c>
      <c r="C21">
        <v>1859</v>
      </c>
      <c r="D21">
        <v>1859</v>
      </c>
      <c r="E21" s="8">
        <v>0.15243280342799903</v>
      </c>
      <c r="F21" s="5" t="s">
        <v>20</v>
      </c>
      <c r="G21" s="5" t="s">
        <v>20</v>
      </c>
      <c r="H21" s="15">
        <v>0</v>
      </c>
      <c r="I21">
        <v>3</v>
      </c>
      <c r="J21">
        <v>0</v>
      </c>
      <c r="K21">
        <v>75</v>
      </c>
      <c r="L21">
        <v>10000</v>
      </c>
      <c r="M21">
        <v>12500</v>
      </c>
      <c r="N21" s="8">
        <v>0.0147915</v>
      </c>
      <c r="O21" s="8">
        <v>0.0822447</v>
      </c>
    </row>
    <row r="22" spans="1:15" ht="12.75">
      <c r="A22">
        <v>73</v>
      </c>
      <c r="B22" t="s">
        <v>78</v>
      </c>
      <c r="C22">
        <v>1894</v>
      </c>
      <c r="D22">
        <v>1895</v>
      </c>
      <c r="E22" s="8">
        <v>0.15497080833972227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242</v>
      </c>
      <c r="L22">
        <v>5000</v>
      </c>
      <c r="M22">
        <v>10000</v>
      </c>
      <c r="N22" s="8">
        <v>0.0282584</v>
      </c>
      <c r="O22" s="8">
        <v>0.1540882</v>
      </c>
    </row>
    <row r="23" spans="1:15" ht="12.75">
      <c r="A23">
        <v>166</v>
      </c>
      <c r="B23" t="s">
        <v>83</v>
      </c>
      <c r="C23">
        <v>1965</v>
      </c>
      <c r="D23">
        <v>1965</v>
      </c>
      <c r="E23" s="8">
        <v>0.17617369669069474</v>
      </c>
      <c r="F23" s="5" t="s">
        <v>20</v>
      </c>
      <c r="G23" s="5" t="s">
        <v>7</v>
      </c>
      <c r="H23" s="15">
        <v>1</v>
      </c>
      <c r="I23">
        <v>0</v>
      </c>
      <c r="J23">
        <v>0</v>
      </c>
      <c r="K23">
        <v>50</v>
      </c>
      <c r="L23">
        <v>3800</v>
      </c>
      <c r="M23">
        <v>3261</v>
      </c>
      <c r="N23" s="8">
        <v>0.0111593</v>
      </c>
      <c r="O23" s="8">
        <v>0.0521833</v>
      </c>
    </row>
    <row r="24" spans="1:15" ht="12.75">
      <c r="A24">
        <v>147</v>
      </c>
      <c r="B24" t="s">
        <v>86</v>
      </c>
      <c r="C24">
        <v>1948</v>
      </c>
      <c r="D24">
        <v>1949</v>
      </c>
      <c r="E24" s="8">
        <v>0.1836841097728189</v>
      </c>
      <c r="F24" s="5" t="s">
        <v>5</v>
      </c>
      <c r="G24" s="5" t="s">
        <v>21</v>
      </c>
      <c r="H24" s="15">
        <v>1</v>
      </c>
      <c r="I24">
        <v>0</v>
      </c>
      <c r="J24">
        <v>0</v>
      </c>
      <c r="K24">
        <v>169</v>
      </c>
      <c r="L24">
        <v>1000</v>
      </c>
      <c r="M24">
        <v>1000</v>
      </c>
      <c r="N24" s="8">
        <v>0.0118022</v>
      </c>
      <c r="O24" s="8">
        <v>0.0524505</v>
      </c>
    </row>
    <row r="25" spans="1:15" ht="12.75">
      <c r="A25">
        <v>10</v>
      </c>
      <c r="B25" t="s">
        <v>87</v>
      </c>
      <c r="C25">
        <v>1848</v>
      </c>
      <c r="D25">
        <v>1848</v>
      </c>
      <c r="E25" s="8">
        <v>0.19477119476060417</v>
      </c>
      <c r="F25" s="5" t="s">
        <v>21</v>
      </c>
      <c r="G25" s="5" t="s">
        <v>7</v>
      </c>
      <c r="H25" s="15">
        <v>0</v>
      </c>
      <c r="I25">
        <v>3</v>
      </c>
      <c r="J25">
        <v>0</v>
      </c>
      <c r="K25">
        <v>143</v>
      </c>
      <c r="L25">
        <v>3600</v>
      </c>
      <c r="M25">
        <v>3927</v>
      </c>
      <c r="N25" s="8">
        <v>0.0183909</v>
      </c>
      <c r="O25" s="8">
        <v>0.0760322</v>
      </c>
    </row>
    <row r="26" spans="1:15" ht="12.75">
      <c r="A26">
        <v>202</v>
      </c>
      <c r="B26" t="s">
        <v>88</v>
      </c>
      <c r="C26">
        <v>1982</v>
      </c>
      <c r="D26">
        <v>1982</v>
      </c>
      <c r="E26" s="8">
        <v>0.22706536436795188</v>
      </c>
      <c r="F26" s="5" t="s">
        <v>21</v>
      </c>
      <c r="G26" s="5" t="s">
        <v>21</v>
      </c>
      <c r="H26" s="15">
        <v>1</v>
      </c>
      <c r="I26">
        <v>0</v>
      </c>
      <c r="J26">
        <v>0</v>
      </c>
      <c r="K26">
        <v>88</v>
      </c>
      <c r="L26">
        <v>655</v>
      </c>
      <c r="M26">
        <v>255</v>
      </c>
      <c r="N26" s="8">
        <v>0.0069185</v>
      </c>
      <c r="O26" s="8">
        <v>0.0235507</v>
      </c>
    </row>
    <row r="27" spans="1:15" ht="12.75">
      <c r="A27">
        <v>121</v>
      </c>
      <c r="B27" t="s">
        <v>161</v>
      </c>
      <c r="C27">
        <v>1931</v>
      </c>
      <c r="D27">
        <v>1933</v>
      </c>
      <c r="E27" s="8">
        <v>0.24698252729322523</v>
      </c>
      <c r="F27" s="5" t="s">
        <v>20</v>
      </c>
      <c r="G27" s="5" t="s">
        <v>20</v>
      </c>
      <c r="H27" s="15">
        <v>1</v>
      </c>
      <c r="I27">
        <v>0</v>
      </c>
      <c r="J27">
        <v>0</v>
      </c>
      <c r="K27">
        <v>505</v>
      </c>
      <c r="L27">
        <v>10000</v>
      </c>
      <c r="M27">
        <v>50000</v>
      </c>
      <c r="N27" s="8">
        <v>0.0411423</v>
      </c>
      <c r="O27" s="8">
        <v>0.1254375</v>
      </c>
    </row>
    <row r="28" spans="1:15" ht="12.75">
      <c r="A28">
        <v>19</v>
      </c>
      <c r="B28" t="s">
        <v>145</v>
      </c>
      <c r="C28">
        <v>1851</v>
      </c>
      <c r="D28">
        <v>1852</v>
      </c>
      <c r="E28" s="8">
        <v>0.26323867237008874</v>
      </c>
      <c r="F28" s="5" t="s">
        <v>21</v>
      </c>
      <c r="G28" s="5" t="s">
        <v>21</v>
      </c>
      <c r="H28" s="15">
        <v>1</v>
      </c>
      <c r="I28">
        <v>0</v>
      </c>
      <c r="J28">
        <v>0</v>
      </c>
      <c r="K28">
        <v>200</v>
      </c>
      <c r="L28">
        <v>800</v>
      </c>
      <c r="M28">
        <v>500</v>
      </c>
      <c r="N28" s="8">
        <v>0.0026585</v>
      </c>
      <c r="O28" s="8">
        <v>0.0074407</v>
      </c>
    </row>
    <row r="29" spans="1:15" ht="12.75">
      <c r="A29">
        <v>136</v>
      </c>
      <c r="B29" t="s">
        <v>106</v>
      </c>
      <c r="C29">
        <v>1939</v>
      </c>
      <c r="D29">
        <v>1939</v>
      </c>
      <c r="E29" s="8">
        <v>0.29928378531093486</v>
      </c>
      <c r="F29" s="5" t="s">
        <v>21</v>
      </c>
      <c r="G29" s="5" t="s">
        <v>21</v>
      </c>
      <c r="H29" s="15">
        <v>0</v>
      </c>
      <c r="I29">
        <v>3</v>
      </c>
      <c r="J29">
        <v>2</v>
      </c>
      <c r="K29">
        <v>129</v>
      </c>
      <c r="L29">
        <v>20000</v>
      </c>
      <c r="M29">
        <v>8000</v>
      </c>
      <c r="N29" s="8">
        <v>0.0590574</v>
      </c>
      <c r="O29" s="8">
        <v>0.1382717</v>
      </c>
    </row>
    <row r="30" spans="1:15" ht="12.75">
      <c r="A30">
        <v>100</v>
      </c>
      <c r="B30" t="s">
        <v>124</v>
      </c>
      <c r="C30">
        <v>1912</v>
      </c>
      <c r="D30">
        <v>1913</v>
      </c>
      <c r="E30" s="8">
        <v>0.3016588723197741</v>
      </c>
      <c r="F30" s="5" t="s">
        <v>20</v>
      </c>
      <c r="G30" s="5" t="s">
        <v>20</v>
      </c>
      <c r="H30" s="15">
        <v>0</v>
      </c>
      <c r="I30">
        <v>0</v>
      </c>
      <c r="J30">
        <v>1</v>
      </c>
      <c r="K30">
        <v>185</v>
      </c>
      <c r="L30">
        <v>52000</v>
      </c>
      <c r="M30">
        <v>30000</v>
      </c>
      <c r="N30" s="8">
        <v>0.0068374</v>
      </c>
      <c r="O30" s="8">
        <v>0.0158286</v>
      </c>
    </row>
    <row r="31" spans="1:15" ht="12.75">
      <c r="A31">
        <v>130</v>
      </c>
      <c r="B31" t="s">
        <v>78</v>
      </c>
      <c r="C31">
        <v>1937</v>
      </c>
      <c r="D31">
        <v>1941</v>
      </c>
      <c r="E31" s="8">
        <v>0.31298336616814787</v>
      </c>
      <c r="F31" s="5" t="s">
        <v>20</v>
      </c>
      <c r="G31" s="5" t="s">
        <v>9</v>
      </c>
      <c r="H31" s="15">
        <v>1</v>
      </c>
      <c r="I31">
        <v>0</v>
      </c>
      <c r="J31">
        <v>0</v>
      </c>
      <c r="K31">
        <v>1615</v>
      </c>
      <c r="L31">
        <v>250000</v>
      </c>
      <c r="M31">
        <v>750000</v>
      </c>
      <c r="N31" s="8">
        <v>0.0534113</v>
      </c>
      <c r="O31" s="8">
        <v>0.1172409</v>
      </c>
    </row>
    <row r="32" spans="1:15" ht="12.75">
      <c r="A32">
        <v>115</v>
      </c>
      <c r="B32" t="s">
        <v>74</v>
      </c>
      <c r="C32">
        <v>1919</v>
      </c>
      <c r="D32">
        <v>1922</v>
      </c>
      <c r="E32" s="8">
        <v>0.3234648230988207</v>
      </c>
      <c r="F32" s="5" t="s">
        <v>21</v>
      </c>
      <c r="G32" s="5" t="s">
        <v>21</v>
      </c>
      <c r="H32" s="15">
        <v>1</v>
      </c>
      <c r="I32">
        <v>0</v>
      </c>
      <c r="J32">
        <v>0</v>
      </c>
      <c r="K32">
        <v>1256</v>
      </c>
      <c r="L32">
        <v>30000</v>
      </c>
      <c r="M32">
        <v>20000</v>
      </c>
      <c r="N32" s="8">
        <v>0.0027839</v>
      </c>
      <c r="O32" s="8">
        <v>0.0058226</v>
      </c>
    </row>
    <row r="33" spans="1:15" ht="12.75">
      <c r="A33">
        <v>91</v>
      </c>
      <c r="B33" t="s">
        <v>104</v>
      </c>
      <c r="C33">
        <v>1907</v>
      </c>
      <c r="D33">
        <v>1907</v>
      </c>
      <c r="E33" s="8">
        <v>0.32402073732718895</v>
      </c>
      <c r="F33" s="5" t="s">
        <v>20</v>
      </c>
      <c r="G33" s="5" t="s">
        <v>20</v>
      </c>
      <c r="H33" s="15">
        <v>0</v>
      </c>
      <c r="I33">
        <v>0</v>
      </c>
      <c r="J33">
        <v>2</v>
      </c>
      <c r="K33">
        <v>64</v>
      </c>
      <c r="L33">
        <v>400</v>
      </c>
      <c r="M33">
        <v>600</v>
      </c>
      <c r="N33" s="8">
        <v>0.000225</v>
      </c>
      <c r="O33" s="8">
        <v>0.00046939999999999997</v>
      </c>
    </row>
    <row r="34" spans="1:15" ht="12.75">
      <c r="A34">
        <v>124</v>
      </c>
      <c r="B34" t="s">
        <v>162</v>
      </c>
      <c r="C34">
        <v>1932</v>
      </c>
      <c r="D34">
        <v>1935</v>
      </c>
      <c r="E34" s="8">
        <v>0.3309332335889284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1093</v>
      </c>
      <c r="L34">
        <v>36000</v>
      </c>
      <c r="M34">
        <v>56661</v>
      </c>
      <c r="N34" s="8">
        <v>0.0003539</v>
      </c>
      <c r="O34" s="8">
        <v>0.0007155</v>
      </c>
    </row>
    <row r="35" spans="1:15" ht="12.75">
      <c r="A35">
        <v>97</v>
      </c>
      <c r="B35" t="s">
        <v>156</v>
      </c>
      <c r="C35">
        <v>1911</v>
      </c>
      <c r="D35">
        <v>1912</v>
      </c>
      <c r="E35" s="8">
        <v>0.35147417488902016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386</v>
      </c>
      <c r="L35">
        <v>14000</v>
      </c>
      <c r="M35">
        <v>6000</v>
      </c>
      <c r="N35" s="8">
        <v>0.0180282</v>
      </c>
      <c r="O35" s="8">
        <v>0.0332649</v>
      </c>
    </row>
    <row r="36" spans="1:15" ht="12.75">
      <c r="A36">
        <v>151</v>
      </c>
      <c r="B36" t="s">
        <v>109</v>
      </c>
      <c r="C36">
        <v>1950</v>
      </c>
      <c r="D36">
        <v>1953</v>
      </c>
      <c r="E36" s="8">
        <v>0.36052116384257077</v>
      </c>
      <c r="F36" s="5" t="s">
        <v>5</v>
      </c>
      <c r="G36" s="5" t="s">
        <v>7</v>
      </c>
      <c r="H36" s="15">
        <v>0</v>
      </c>
      <c r="I36">
        <v>5</v>
      </c>
      <c r="J36">
        <v>0</v>
      </c>
      <c r="K36">
        <v>1130</v>
      </c>
      <c r="L36">
        <v>739191</v>
      </c>
      <c r="M36">
        <v>170642</v>
      </c>
      <c r="N36" s="8">
        <v>0.0026702</v>
      </c>
      <c r="O36" s="8">
        <v>0.0047363</v>
      </c>
    </row>
    <row r="37" spans="1:15" ht="12.75">
      <c r="A37">
        <v>103</v>
      </c>
      <c r="B37" t="s">
        <v>105</v>
      </c>
      <c r="C37">
        <v>1913</v>
      </c>
      <c r="D37">
        <v>1913</v>
      </c>
      <c r="E37" s="8">
        <v>0.3668945481468367</v>
      </c>
      <c r="F37" s="5" t="s">
        <v>20</v>
      </c>
      <c r="G37" s="5" t="s">
        <v>20</v>
      </c>
      <c r="H37" s="15">
        <v>0</v>
      </c>
      <c r="I37">
        <v>3</v>
      </c>
      <c r="J37">
        <v>1</v>
      </c>
      <c r="K37">
        <v>31</v>
      </c>
      <c r="L37">
        <v>42500</v>
      </c>
      <c r="M37">
        <v>18500</v>
      </c>
      <c r="N37" s="8">
        <v>0.0091181</v>
      </c>
      <c r="O37" s="8">
        <v>0.015734</v>
      </c>
    </row>
    <row r="38" spans="1:15" ht="12.75">
      <c r="A38">
        <v>125</v>
      </c>
      <c r="B38" t="s">
        <v>163</v>
      </c>
      <c r="C38">
        <v>1934</v>
      </c>
      <c r="D38">
        <v>1934</v>
      </c>
      <c r="E38" s="8">
        <v>0.3739313244569026</v>
      </c>
      <c r="F38" s="5" t="s">
        <v>20</v>
      </c>
      <c r="G38" s="5" t="s">
        <v>9</v>
      </c>
      <c r="H38" s="15">
        <v>1</v>
      </c>
      <c r="I38">
        <v>0</v>
      </c>
      <c r="J38">
        <v>0</v>
      </c>
      <c r="K38">
        <v>55</v>
      </c>
      <c r="L38">
        <v>100</v>
      </c>
      <c r="M38">
        <v>2000</v>
      </c>
      <c r="N38" s="8">
        <v>0.0005336</v>
      </c>
      <c r="O38" s="8">
        <v>0.0008934</v>
      </c>
    </row>
    <row r="39" spans="1:15" ht="12.75">
      <c r="A39">
        <v>67</v>
      </c>
      <c r="B39" t="s">
        <v>151</v>
      </c>
      <c r="C39">
        <v>1884</v>
      </c>
      <c r="D39">
        <v>1885</v>
      </c>
      <c r="E39" s="8">
        <v>0.39199288643269303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291</v>
      </c>
      <c r="L39">
        <v>2100</v>
      </c>
      <c r="M39">
        <v>10000</v>
      </c>
      <c r="N39" s="8">
        <v>0.1045231</v>
      </c>
      <c r="O39" s="8">
        <v>0.1621223</v>
      </c>
    </row>
    <row r="40" spans="1:15" ht="12.75">
      <c r="A40">
        <v>175</v>
      </c>
      <c r="B40" t="s">
        <v>168</v>
      </c>
      <c r="C40">
        <v>1969</v>
      </c>
      <c r="D40">
        <v>1969</v>
      </c>
      <c r="E40" s="8">
        <v>0.4169141785211818</v>
      </c>
      <c r="F40" s="5" t="s">
        <v>21</v>
      </c>
      <c r="G40" s="5" t="s">
        <v>7</v>
      </c>
      <c r="H40" s="15">
        <v>1</v>
      </c>
      <c r="I40">
        <v>0</v>
      </c>
      <c r="J40">
        <v>0</v>
      </c>
      <c r="K40">
        <v>5</v>
      </c>
      <c r="L40">
        <v>1200</v>
      </c>
      <c r="M40">
        <v>700</v>
      </c>
      <c r="N40" s="8">
        <v>0.0002667</v>
      </c>
      <c r="O40" s="8">
        <v>0.000373</v>
      </c>
    </row>
    <row r="41" spans="1:15" ht="12.75">
      <c r="A41">
        <v>199</v>
      </c>
      <c r="B41" t="s">
        <v>172</v>
      </c>
      <c r="C41">
        <v>1980</v>
      </c>
      <c r="D41">
        <v>1988</v>
      </c>
      <c r="E41" s="8">
        <v>0.41831632108688693</v>
      </c>
      <c r="F41" s="5" t="s">
        <v>5</v>
      </c>
      <c r="G41" s="5" t="s">
        <v>21</v>
      </c>
      <c r="H41" s="15">
        <v>1</v>
      </c>
      <c r="I41">
        <v>0</v>
      </c>
      <c r="J41">
        <v>0</v>
      </c>
      <c r="K41">
        <v>2890</v>
      </c>
      <c r="L41">
        <v>500000</v>
      </c>
      <c r="M41">
        <v>750000</v>
      </c>
      <c r="N41" s="8">
        <v>0.0058809</v>
      </c>
      <c r="O41" s="8">
        <v>0.0081776</v>
      </c>
    </row>
    <row r="42" spans="1:15" ht="12.75">
      <c r="A42">
        <v>55</v>
      </c>
      <c r="B42" t="s">
        <v>100</v>
      </c>
      <c r="C42">
        <v>1866</v>
      </c>
      <c r="D42">
        <v>1866</v>
      </c>
      <c r="E42" s="8">
        <v>0.4583506418732344</v>
      </c>
      <c r="F42" s="5" t="s">
        <v>20</v>
      </c>
      <c r="G42" s="5" t="s">
        <v>20</v>
      </c>
      <c r="H42" s="15">
        <v>0</v>
      </c>
      <c r="I42">
        <v>3</v>
      </c>
      <c r="J42">
        <v>5</v>
      </c>
      <c r="K42">
        <v>42</v>
      </c>
      <c r="L42">
        <v>14100</v>
      </c>
      <c r="M42">
        <v>30000</v>
      </c>
      <c r="N42" s="8">
        <v>0.06631329999999999</v>
      </c>
      <c r="O42" s="8">
        <v>0.07836480000000001</v>
      </c>
    </row>
    <row r="43" spans="1:15" ht="12.75">
      <c r="A43">
        <v>58</v>
      </c>
      <c r="B43" t="s">
        <v>181</v>
      </c>
      <c r="C43">
        <v>1870</v>
      </c>
      <c r="D43">
        <v>1871</v>
      </c>
      <c r="E43" s="8">
        <v>0.47289574235243254</v>
      </c>
      <c r="F43" s="5" t="s">
        <v>20</v>
      </c>
      <c r="G43" s="5" t="s">
        <v>20</v>
      </c>
      <c r="H43" s="15">
        <v>0</v>
      </c>
      <c r="I43" s="15">
        <v>0</v>
      </c>
      <c r="J43" s="15">
        <v>1</v>
      </c>
      <c r="K43" s="15">
        <v>223</v>
      </c>
      <c r="L43">
        <v>52313</v>
      </c>
      <c r="M43">
        <v>152000</v>
      </c>
      <c r="N43" s="8">
        <v>0.11429629999999999</v>
      </c>
      <c r="O43" s="8">
        <v>0.1273982</v>
      </c>
    </row>
    <row r="44" spans="1:15" ht="12.75">
      <c r="A44">
        <v>83</v>
      </c>
      <c r="B44" t="s">
        <v>154</v>
      </c>
      <c r="C44">
        <v>1900</v>
      </c>
      <c r="D44">
        <v>1900</v>
      </c>
      <c r="E44" s="8">
        <v>0.4765747053323962</v>
      </c>
      <c r="F44" s="5" t="s">
        <v>20</v>
      </c>
      <c r="G44" s="5" t="s">
        <v>21</v>
      </c>
      <c r="H44" s="15">
        <v>1</v>
      </c>
      <c r="I44">
        <v>0</v>
      </c>
      <c r="J44">
        <v>0</v>
      </c>
      <c r="K44">
        <v>55</v>
      </c>
      <c r="L44">
        <v>242</v>
      </c>
      <c r="M44">
        <v>3758</v>
      </c>
      <c r="N44" s="8">
        <v>0.1092385</v>
      </c>
      <c r="O44" s="8">
        <v>0.1199774</v>
      </c>
    </row>
    <row r="45" spans="1:15" ht="12.75">
      <c r="A45">
        <v>205</v>
      </c>
      <c r="B45" t="s">
        <v>173</v>
      </c>
      <c r="C45">
        <v>1982</v>
      </c>
      <c r="D45">
        <v>1982</v>
      </c>
      <c r="E45" s="8">
        <v>0.4783993989397966</v>
      </c>
      <c r="F45" s="5" t="s">
        <v>5</v>
      </c>
      <c r="G45" s="5" t="s">
        <v>7</v>
      </c>
      <c r="H45" s="15">
        <v>1</v>
      </c>
      <c r="I45">
        <v>0</v>
      </c>
      <c r="J45">
        <v>0</v>
      </c>
      <c r="K45">
        <v>138</v>
      </c>
      <c r="L45">
        <v>1000</v>
      </c>
      <c r="M45">
        <v>235</v>
      </c>
      <c r="N45" s="8">
        <v>0.0034384</v>
      </c>
      <c r="O45" s="8">
        <v>0.0037489</v>
      </c>
    </row>
    <row r="46" spans="1:15" ht="12.75">
      <c r="A46">
        <v>60</v>
      </c>
      <c r="B46" t="s">
        <v>150</v>
      </c>
      <c r="C46">
        <v>1876</v>
      </c>
      <c r="D46">
        <v>1876</v>
      </c>
      <c r="E46" s="8">
        <v>0.47999297999297996</v>
      </c>
      <c r="F46" s="5" t="s">
        <v>20</v>
      </c>
      <c r="G46" s="5" t="s">
        <v>20</v>
      </c>
      <c r="H46" s="15">
        <v>1</v>
      </c>
      <c r="I46">
        <v>0</v>
      </c>
      <c r="J46">
        <v>0</v>
      </c>
      <c r="K46">
        <v>30</v>
      </c>
      <c r="L46">
        <v>2000</v>
      </c>
      <c r="M46">
        <v>2000</v>
      </c>
      <c r="N46" s="8">
        <v>0.0002735</v>
      </c>
      <c r="O46" s="8">
        <v>0.0002963</v>
      </c>
    </row>
    <row r="47" spans="1:15" ht="12.75">
      <c r="A47">
        <v>118</v>
      </c>
      <c r="B47" t="s">
        <v>160</v>
      </c>
      <c r="C47">
        <v>1929</v>
      </c>
      <c r="D47">
        <v>1929</v>
      </c>
      <c r="E47" s="8">
        <v>0.5136691288496333</v>
      </c>
      <c r="F47" s="5" t="s">
        <v>20</v>
      </c>
      <c r="G47" s="5" t="s">
        <v>9</v>
      </c>
      <c r="H47" s="15">
        <v>1</v>
      </c>
      <c r="I47">
        <v>0</v>
      </c>
      <c r="J47">
        <v>0</v>
      </c>
      <c r="K47">
        <v>109</v>
      </c>
      <c r="L47">
        <v>200</v>
      </c>
      <c r="M47">
        <v>3000</v>
      </c>
      <c r="N47" s="8">
        <v>0.1337485</v>
      </c>
      <c r="O47" s="8">
        <v>0.1266302</v>
      </c>
    </row>
    <row r="48" spans="1:15" ht="12.75">
      <c r="A48">
        <v>70</v>
      </c>
      <c r="B48" t="s">
        <v>152</v>
      </c>
      <c r="C48">
        <v>1885</v>
      </c>
      <c r="D48">
        <v>1885</v>
      </c>
      <c r="E48" s="8">
        <v>0.516368240188099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19</v>
      </c>
      <c r="L48">
        <v>800</v>
      </c>
      <c r="M48">
        <v>200</v>
      </c>
      <c r="N48" s="8">
        <v>0.0002855</v>
      </c>
      <c r="O48" s="8">
        <v>0.0002674</v>
      </c>
    </row>
    <row r="49" spans="1:15" ht="12.75">
      <c r="A49">
        <v>88</v>
      </c>
      <c r="B49" t="s">
        <v>103</v>
      </c>
      <c r="C49">
        <v>1906</v>
      </c>
      <c r="D49">
        <v>1906</v>
      </c>
      <c r="E49" s="8">
        <v>0.5425877422734415</v>
      </c>
      <c r="F49" s="5" t="s">
        <v>20</v>
      </c>
      <c r="G49" s="5" t="s">
        <v>7</v>
      </c>
      <c r="H49" s="15">
        <v>0</v>
      </c>
      <c r="I49">
        <v>0</v>
      </c>
      <c r="J49">
        <v>2</v>
      </c>
      <c r="K49">
        <v>55</v>
      </c>
      <c r="L49">
        <v>400</v>
      </c>
      <c r="M49">
        <v>600</v>
      </c>
      <c r="N49" s="8">
        <v>0.0005179</v>
      </c>
      <c r="O49" s="8">
        <v>0.0004366</v>
      </c>
    </row>
    <row r="50" spans="1:15" ht="12.75">
      <c r="A50">
        <v>37</v>
      </c>
      <c r="B50" t="s">
        <v>148</v>
      </c>
      <c r="C50">
        <v>1860</v>
      </c>
      <c r="D50">
        <v>1861</v>
      </c>
      <c r="E50" s="8">
        <v>0.64720071982782</v>
      </c>
      <c r="F50" s="5" t="s">
        <v>20</v>
      </c>
      <c r="G50" s="5" t="s">
        <v>20</v>
      </c>
      <c r="H50" s="15">
        <v>1</v>
      </c>
      <c r="I50">
        <v>0</v>
      </c>
      <c r="J50">
        <v>0</v>
      </c>
      <c r="K50">
        <v>97</v>
      </c>
      <c r="L50">
        <v>600</v>
      </c>
      <c r="M50">
        <v>400</v>
      </c>
      <c r="N50" s="8">
        <v>0.0286275</v>
      </c>
      <c r="O50" s="8">
        <v>0.0156053</v>
      </c>
    </row>
    <row r="51" spans="1:15" ht="12.75">
      <c r="A51">
        <v>190</v>
      </c>
      <c r="B51" t="s">
        <v>115</v>
      </c>
      <c r="C51">
        <v>1978</v>
      </c>
      <c r="D51">
        <v>1979</v>
      </c>
      <c r="E51" s="8">
        <v>0.6576725820360368</v>
      </c>
      <c r="F51" s="5" t="s">
        <v>21</v>
      </c>
      <c r="G51" s="5" t="s">
        <v>21</v>
      </c>
      <c r="H51" s="15">
        <v>0</v>
      </c>
      <c r="I51">
        <v>0</v>
      </c>
      <c r="J51">
        <v>1</v>
      </c>
      <c r="K51">
        <v>165</v>
      </c>
      <c r="L51">
        <v>2000</v>
      </c>
      <c r="M51">
        <v>1000</v>
      </c>
      <c r="N51" s="8">
        <v>0.0028981</v>
      </c>
      <c r="O51" s="8">
        <v>0.0015085</v>
      </c>
    </row>
    <row r="52" spans="1:15" ht="12.75">
      <c r="A52">
        <v>85</v>
      </c>
      <c r="B52" t="s">
        <v>155</v>
      </c>
      <c r="C52">
        <v>1904</v>
      </c>
      <c r="D52">
        <v>1905</v>
      </c>
      <c r="E52" s="8">
        <v>0.6749071389744519</v>
      </c>
      <c r="F52" s="5" t="s">
        <v>21</v>
      </c>
      <c r="G52" s="5" t="s">
        <v>21</v>
      </c>
      <c r="H52" s="15">
        <v>1</v>
      </c>
      <c r="I52">
        <v>0</v>
      </c>
      <c r="J52">
        <v>0</v>
      </c>
      <c r="K52">
        <v>586</v>
      </c>
      <c r="L52">
        <v>71453</v>
      </c>
      <c r="M52">
        <v>80378</v>
      </c>
      <c r="N52" s="8">
        <v>0.1132343</v>
      </c>
      <c r="O52" s="8">
        <v>0.0545433</v>
      </c>
    </row>
    <row r="53" spans="1:15" ht="12.75">
      <c r="A53">
        <v>160</v>
      </c>
      <c r="B53" t="s">
        <v>166</v>
      </c>
      <c r="C53">
        <v>1962</v>
      </c>
      <c r="D53">
        <v>1962</v>
      </c>
      <c r="E53" s="8">
        <v>0.6784134036478943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34</v>
      </c>
      <c r="L53">
        <v>500</v>
      </c>
      <c r="M53">
        <v>1353</v>
      </c>
      <c r="N53" s="8">
        <v>0.1038925</v>
      </c>
      <c r="O53" s="8">
        <v>0.0492479</v>
      </c>
    </row>
    <row r="54" spans="1:15" ht="12.75">
      <c r="A54">
        <v>4</v>
      </c>
      <c r="B54" t="s">
        <v>142</v>
      </c>
      <c r="C54">
        <v>1828</v>
      </c>
      <c r="D54">
        <v>1829</v>
      </c>
      <c r="E54" s="8">
        <v>0.7285187792059701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507</v>
      </c>
      <c r="L54">
        <v>50000</v>
      </c>
      <c r="M54">
        <v>80000</v>
      </c>
      <c r="N54" s="8">
        <v>0.1525648</v>
      </c>
      <c r="O54" s="8">
        <v>0.056853</v>
      </c>
    </row>
    <row r="55" spans="1:15" ht="12.75">
      <c r="A55">
        <v>64</v>
      </c>
      <c r="B55" t="s">
        <v>123</v>
      </c>
      <c r="C55">
        <v>1879</v>
      </c>
      <c r="D55">
        <v>1883</v>
      </c>
      <c r="E55" s="8">
        <v>0.7307064774025127</v>
      </c>
      <c r="F55" s="5" t="s">
        <v>20</v>
      </c>
      <c r="G55" s="5" t="s">
        <v>20</v>
      </c>
      <c r="H55" s="15">
        <v>0</v>
      </c>
      <c r="I55">
        <v>4</v>
      </c>
      <c r="J55">
        <v>0</v>
      </c>
      <c r="K55">
        <v>1762</v>
      </c>
      <c r="L55">
        <v>3000</v>
      </c>
      <c r="M55">
        <v>11000</v>
      </c>
      <c r="N55" s="8">
        <v>0.0017914</v>
      </c>
      <c r="O55" s="8">
        <v>0.0006602</v>
      </c>
    </row>
    <row r="56" spans="1:15" ht="12.75">
      <c r="A56">
        <v>133</v>
      </c>
      <c r="B56" t="s">
        <v>165</v>
      </c>
      <c r="C56">
        <v>1938</v>
      </c>
      <c r="D56">
        <v>1938</v>
      </c>
      <c r="E56" s="8">
        <v>0.7355863796809609</v>
      </c>
      <c r="F56" s="5" t="s">
        <v>21</v>
      </c>
      <c r="G56" s="5" t="s">
        <v>7</v>
      </c>
      <c r="H56" s="15">
        <v>1</v>
      </c>
      <c r="I56">
        <v>0</v>
      </c>
      <c r="J56">
        <v>0</v>
      </c>
      <c r="K56">
        <v>14</v>
      </c>
      <c r="L56">
        <v>1200</v>
      </c>
      <c r="M56">
        <v>526</v>
      </c>
      <c r="N56" s="8">
        <v>0.1643592</v>
      </c>
      <c r="O56" s="8">
        <v>0.0590805</v>
      </c>
    </row>
    <row r="57" spans="1:15" ht="12.75">
      <c r="A57">
        <v>22</v>
      </c>
      <c r="B57" t="s">
        <v>96</v>
      </c>
      <c r="C57">
        <v>1853</v>
      </c>
      <c r="D57">
        <v>1856</v>
      </c>
      <c r="E57" s="8">
        <v>0.7418363456279363</v>
      </c>
      <c r="F57" s="5" t="s">
        <v>21</v>
      </c>
      <c r="G57" s="5" t="s">
        <v>21</v>
      </c>
      <c r="H57" s="15">
        <v>0</v>
      </c>
      <c r="I57">
        <v>4</v>
      </c>
      <c r="J57">
        <v>0</v>
      </c>
      <c r="K57">
        <v>861</v>
      </c>
      <c r="L57">
        <v>100000</v>
      </c>
      <c r="M57">
        <v>164200</v>
      </c>
      <c r="N57" s="8">
        <v>0.1354154</v>
      </c>
      <c r="O57" s="8">
        <v>0.0471254</v>
      </c>
    </row>
    <row r="58" spans="1:15" ht="12.75">
      <c r="A58">
        <v>43</v>
      </c>
      <c r="B58" t="s">
        <v>149</v>
      </c>
      <c r="C58">
        <v>1863</v>
      </c>
      <c r="D58">
        <v>1863</v>
      </c>
      <c r="E58" s="8">
        <v>0.7650384651033459</v>
      </c>
      <c r="F58" s="5" t="s">
        <v>20</v>
      </c>
      <c r="G58" s="5" t="s">
        <v>20</v>
      </c>
      <c r="H58" s="15">
        <v>1</v>
      </c>
      <c r="I58">
        <v>0</v>
      </c>
      <c r="J58">
        <v>0</v>
      </c>
      <c r="K58">
        <v>15</v>
      </c>
      <c r="L58">
        <v>300</v>
      </c>
      <c r="M58">
        <v>700</v>
      </c>
      <c r="N58" s="8">
        <v>0.0008254</v>
      </c>
      <c r="O58" s="8">
        <v>0.0002535</v>
      </c>
    </row>
    <row r="59" spans="1:15" ht="12.75">
      <c r="A59">
        <v>109</v>
      </c>
      <c r="B59" t="s">
        <v>157</v>
      </c>
      <c r="C59">
        <v>1919</v>
      </c>
      <c r="D59">
        <v>1920</v>
      </c>
      <c r="E59" s="8">
        <v>0.7706129001955611</v>
      </c>
      <c r="F59" s="5" t="s">
        <v>21</v>
      </c>
      <c r="G59" s="5" t="s">
        <v>21</v>
      </c>
      <c r="H59" s="15">
        <v>1</v>
      </c>
      <c r="I59">
        <v>0</v>
      </c>
      <c r="J59">
        <v>0</v>
      </c>
      <c r="K59">
        <v>613</v>
      </c>
      <c r="L59">
        <v>60000</v>
      </c>
      <c r="M59">
        <v>40000</v>
      </c>
      <c r="N59" s="8">
        <v>0.0631666</v>
      </c>
      <c r="O59" s="8">
        <v>0.0188027</v>
      </c>
    </row>
    <row r="60" spans="1:15" ht="12.75">
      <c r="A60">
        <v>211</v>
      </c>
      <c r="B60" t="s">
        <v>116</v>
      </c>
      <c r="C60">
        <v>1990</v>
      </c>
      <c r="D60">
        <v>1991</v>
      </c>
      <c r="E60" s="8">
        <v>0.7805092240045198</v>
      </c>
      <c r="F60" s="5" t="s">
        <v>21</v>
      </c>
      <c r="G60" s="5" t="s">
        <v>21</v>
      </c>
      <c r="H60" s="15">
        <v>0</v>
      </c>
      <c r="I60">
        <v>4</v>
      </c>
      <c r="J60">
        <v>0</v>
      </c>
      <c r="K60">
        <v>253</v>
      </c>
      <c r="L60">
        <v>25000</v>
      </c>
      <c r="M60">
        <v>1343</v>
      </c>
      <c r="N60" s="8">
        <v>0.0127095</v>
      </c>
      <c r="O60" s="8">
        <v>0.0035741</v>
      </c>
    </row>
    <row r="61" spans="1:15" ht="12.75">
      <c r="A61">
        <v>172</v>
      </c>
      <c r="B61" t="s">
        <v>167</v>
      </c>
      <c r="C61">
        <v>1969</v>
      </c>
      <c r="D61">
        <v>1970</v>
      </c>
      <c r="E61" s="8">
        <v>0.7869404082593094</v>
      </c>
      <c r="F61" s="5" t="s">
        <v>5</v>
      </c>
      <c r="G61" s="5" t="s">
        <v>7</v>
      </c>
      <c r="H61" s="15">
        <v>1</v>
      </c>
      <c r="I61">
        <v>0</v>
      </c>
      <c r="J61">
        <v>0</v>
      </c>
      <c r="K61">
        <v>520</v>
      </c>
      <c r="L61">
        <v>5000</v>
      </c>
      <c r="M61">
        <v>368</v>
      </c>
      <c r="N61" s="8">
        <v>0.0066886</v>
      </c>
      <c r="O61" s="8">
        <v>0.0018109</v>
      </c>
    </row>
    <row r="62" spans="1:15" ht="12.75">
      <c r="A62">
        <v>61</v>
      </c>
      <c r="B62" t="s">
        <v>142</v>
      </c>
      <c r="C62">
        <v>1877</v>
      </c>
      <c r="D62">
        <v>1878</v>
      </c>
      <c r="E62" s="8">
        <v>0.7969822950027192</v>
      </c>
      <c r="F62" s="5" t="s">
        <v>20</v>
      </c>
      <c r="G62" s="5" t="s">
        <v>20</v>
      </c>
      <c r="H62" s="15">
        <v>1</v>
      </c>
      <c r="I62">
        <v>0</v>
      </c>
      <c r="J62">
        <v>0</v>
      </c>
      <c r="K62">
        <v>267</v>
      </c>
      <c r="L62">
        <v>120000</v>
      </c>
      <c r="M62">
        <v>165000</v>
      </c>
      <c r="N62" s="8">
        <v>0.1318926</v>
      </c>
      <c r="O62" s="8">
        <v>0.0335974</v>
      </c>
    </row>
    <row r="63" spans="1:15" ht="12.75">
      <c r="A63">
        <v>181</v>
      </c>
      <c r="B63" t="s">
        <v>114</v>
      </c>
      <c r="C63">
        <v>1973</v>
      </c>
      <c r="D63">
        <v>1973</v>
      </c>
      <c r="E63" s="8">
        <v>0.8019412097638516</v>
      </c>
      <c r="F63" s="5" t="s">
        <v>21</v>
      </c>
      <c r="G63" s="5" t="s">
        <v>7</v>
      </c>
      <c r="H63" s="15">
        <v>0</v>
      </c>
      <c r="I63">
        <v>3</v>
      </c>
      <c r="J63">
        <v>1</v>
      </c>
      <c r="K63">
        <v>19</v>
      </c>
      <c r="L63">
        <v>13401</v>
      </c>
      <c r="M63">
        <v>3000</v>
      </c>
      <c r="N63" s="8">
        <v>0.0133188</v>
      </c>
      <c r="O63" s="8">
        <v>0.0032894</v>
      </c>
    </row>
    <row r="64" spans="1:15" ht="12.75">
      <c r="A64">
        <v>157</v>
      </c>
      <c r="B64" t="s">
        <v>112</v>
      </c>
      <c r="C64">
        <v>1956</v>
      </c>
      <c r="D64">
        <v>1956</v>
      </c>
      <c r="E64" s="8">
        <v>0.8147506168212625</v>
      </c>
      <c r="F64" s="5" t="s">
        <v>21</v>
      </c>
      <c r="G64" s="5" t="s">
        <v>21</v>
      </c>
      <c r="H64" s="15">
        <v>0</v>
      </c>
      <c r="I64">
        <v>4</v>
      </c>
      <c r="J64">
        <v>0</v>
      </c>
      <c r="K64">
        <v>9</v>
      </c>
      <c r="L64">
        <v>3000</v>
      </c>
      <c r="M64">
        <v>221</v>
      </c>
      <c r="N64" s="8">
        <v>0.0052175</v>
      </c>
      <c r="O64" s="8">
        <v>0.0011863</v>
      </c>
    </row>
    <row r="65" spans="1:15" ht="12.75">
      <c r="A65">
        <v>7</v>
      </c>
      <c r="B65" t="s">
        <v>143</v>
      </c>
      <c r="C65">
        <v>1846</v>
      </c>
      <c r="D65">
        <v>1848</v>
      </c>
      <c r="E65" s="8">
        <v>0.8218463744627437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632</v>
      </c>
      <c r="L65">
        <v>13283</v>
      </c>
      <c r="M65">
        <v>6000</v>
      </c>
      <c r="N65" s="8">
        <v>0.0827573</v>
      </c>
      <c r="O65" s="8">
        <v>0.0179395</v>
      </c>
    </row>
    <row r="66" spans="1:15" ht="12.75">
      <c r="A66">
        <v>49</v>
      </c>
      <c r="B66" t="s">
        <v>122</v>
      </c>
      <c r="C66">
        <v>1864</v>
      </c>
      <c r="D66">
        <v>1870</v>
      </c>
      <c r="E66" s="8">
        <v>0.8222739272450669</v>
      </c>
      <c r="F66" s="5" t="s">
        <v>20</v>
      </c>
      <c r="G66" s="5" t="s">
        <v>20</v>
      </c>
      <c r="H66" s="15">
        <v>0</v>
      </c>
      <c r="I66">
        <v>3</v>
      </c>
      <c r="J66">
        <v>0</v>
      </c>
      <c r="K66">
        <v>1936</v>
      </c>
      <c r="L66">
        <v>110000</v>
      </c>
      <c r="M66">
        <v>200000</v>
      </c>
      <c r="N66" s="8">
        <v>0.0055131</v>
      </c>
      <c r="O66" s="8">
        <v>0.0011916</v>
      </c>
    </row>
    <row r="67" spans="1:15" ht="12.75">
      <c r="A67">
        <v>112</v>
      </c>
      <c r="B67" t="s">
        <v>125</v>
      </c>
      <c r="C67">
        <v>1919</v>
      </c>
      <c r="D67">
        <v>1919</v>
      </c>
      <c r="E67" s="8">
        <v>0.8248436972145479</v>
      </c>
      <c r="F67" s="5" t="s">
        <v>20</v>
      </c>
      <c r="G67" s="5" t="s">
        <v>20</v>
      </c>
      <c r="H67" s="15">
        <v>0</v>
      </c>
      <c r="I67">
        <v>0</v>
      </c>
      <c r="J67">
        <v>1</v>
      </c>
      <c r="K67">
        <v>111</v>
      </c>
      <c r="L67">
        <v>5000</v>
      </c>
      <c r="M67">
        <v>6000</v>
      </c>
      <c r="N67" s="8">
        <v>0.0178238</v>
      </c>
      <c r="O67" s="8">
        <v>0.0037849</v>
      </c>
    </row>
    <row r="68" spans="1:15" ht="12.75">
      <c r="A68">
        <v>82</v>
      </c>
      <c r="B68" t="s">
        <v>102</v>
      </c>
      <c r="C68">
        <v>1900</v>
      </c>
      <c r="D68">
        <v>1900</v>
      </c>
      <c r="E68" s="8">
        <v>0.828197056718968</v>
      </c>
      <c r="F68" s="5" t="s">
        <v>20</v>
      </c>
      <c r="G68" s="5" t="s">
        <v>20</v>
      </c>
      <c r="H68" s="15">
        <v>0</v>
      </c>
      <c r="I68">
        <v>0</v>
      </c>
      <c r="J68">
        <v>1</v>
      </c>
      <c r="K68">
        <v>59</v>
      </c>
      <c r="L68">
        <v>1003</v>
      </c>
      <c r="M68">
        <v>2000</v>
      </c>
      <c r="N68" s="8">
        <v>0.5783657</v>
      </c>
      <c r="O68" s="8">
        <v>0.1199774</v>
      </c>
    </row>
    <row r="69" spans="1:15" ht="12.75">
      <c r="A69">
        <v>1</v>
      </c>
      <c r="B69" t="s">
        <v>141</v>
      </c>
      <c r="C69">
        <v>1823</v>
      </c>
      <c r="D69">
        <v>1823</v>
      </c>
      <c r="E69" s="8">
        <v>0.8294401951354046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221</v>
      </c>
      <c r="L69">
        <v>400</v>
      </c>
      <c r="M69">
        <v>600</v>
      </c>
      <c r="N69" s="8">
        <v>0.1467643</v>
      </c>
      <c r="O69" s="8">
        <v>0.0301795</v>
      </c>
    </row>
    <row r="70" spans="1:15" ht="12.75">
      <c r="A70">
        <v>169</v>
      </c>
      <c r="B70" t="s">
        <v>127</v>
      </c>
      <c r="C70">
        <v>1967</v>
      </c>
      <c r="D70">
        <v>1967</v>
      </c>
      <c r="E70" s="8">
        <v>0.8473669278705525</v>
      </c>
      <c r="F70" s="5" t="s">
        <v>21</v>
      </c>
      <c r="G70" s="5" t="s">
        <v>21</v>
      </c>
      <c r="H70" s="15">
        <v>0</v>
      </c>
      <c r="I70">
        <v>0</v>
      </c>
      <c r="J70">
        <v>1</v>
      </c>
      <c r="K70">
        <v>6</v>
      </c>
      <c r="L70">
        <v>18600</v>
      </c>
      <c r="M70">
        <v>1000</v>
      </c>
      <c r="N70" s="8">
        <v>0.0086617</v>
      </c>
      <c r="O70" s="8">
        <v>0.0015602</v>
      </c>
    </row>
    <row r="71" spans="1:15" ht="12.75">
      <c r="A71">
        <v>148</v>
      </c>
      <c r="B71" t="s">
        <v>126</v>
      </c>
      <c r="C71">
        <v>1948</v>
      </c>
      <c r="D71">
        <v>1948</v>
      </c>
      <c r="E71" s="8">
        <v>0.8511948626171176</v>
      </c>
      <c r="F71" s="5" t="s">
        <v>21</v>
      </c>
      <c r="G71" s="5" t="s">
        <v>21</v>
      </c>
      <c r="H71" s="15">
        <v>0</v>
      </c>
      <c r="I71">
        <v>0</v>
      </c>
      <c r="J71">
        <v>1</v>
      </c>
      <c r="K71">
        <v>143</v>
      </c>
      <c r="L71">
        <v>5000</v>
      </c>
      <c r="M71">
        <v>3000</v>
      </c>
      <c r="N71" s="8">
        <v>0.0080855</v>
      </c>
      <c r="O71" s="8">
        <v>0.0014135</v>
      </c>
    </row>
    <row r="72" spans="1:15" ht="12.75">
      <c r="A72">
        <v>178</v>
      </c>
      <c r="B72" t="s">
        <v>169</v>
      </c>
      <c r="C72">
        <v>1971</v>
      </c>
      <c r="D72">
        <v>1971</v>
      </c>
      <c r="E72" s="8">
        <v>0.8598971805483704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15</v>
      </c>
      <c r="L72">
        <v>8000</v>
      </c>
      <c r="M72">
        <v>3000</v>
      </c>
      <c r="N72" s="8">
        <v>0.0531898</v>
      </c>
      <c r="O72" s="8">
        <v>0.0086662</v>
      </c>
    </row>
    <row r="73" spans="1:15" ht="12.75">
      <c r="A73">
        <v>34</v>
      </c>
      <c r="B73" t="s">
        <v>147</v>
      </c>
      <c r="C73">
        <v>1860</v>
      </c>
      <c r="D73">
        <v>1860</v>
      </c>
      <c r="E73" s="8">
        <v>0.8617575609800151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19</v>
      </c>
      <c r="L73">
        <v>300</v>
      </c>
      <c r="M73">
        <v>700</v>
      </c>
      <c r="N73" s="8">
        <v>0.0286275</v>
      </c>
      <c r="O73" s="8">
        <v>0.0045924</v>
      </c>
    </row>
    <row r="74" spans="1:15" ht="12.75">
      <c r="A74">
        <v>187</v>
      </c>
      <c r="B74" t="s">
        <v>170</v>
      </c>
      <c r="C74">
        <v>1975</v>
      </c>
      <c r="D74">
        <v>1979</v>
      </c>
      <c r="E74" s="8">
        <v>0.8918309050830214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1348</v>
      </c>
      <c r="L74">
        <v>3000</v>
      </c>
      <c r="M74">
        <v>5000</v>
      </c>
      <c r="N74" s="8">
        <v>0.0068374</v>
      </c>
      <c r="O74" s="8">
        <v>0.0008293</v>
      </c>
    </row>
    <row r="75" spans="1:15" ht="12.75">
      <c r="A75">
        <v>208</v>
      </c>
      <c r="B75" t="s">
        <v>171</v>
      </c>
      <c r="C75">
        <v>1987</v>
      </c>
      <c r="D75">
        <v>1987</v>
      </c>
      <c r="E75" s="8">
        <v>0.8930262159086979</v>
      </c>
      <c r="F75" s="5" t="s">
        <v>5</v>
      </c>
      <c r="G75" s="5" t="s">
        <v>7</v>
      </c>
      <c r="H75" s="15">
        <v>1</v>
      </c>
      <c r="I75">
        <v>0</v>
      </c>
      <c r="J75">
        <v>0</v>
      </c>
      <c r="K75">
        <v>33</v>
      </c>
      <c r="L75">
        <v>1800</v>
      </c>
      <c r="M75">
        <v>2200</v>
      </c>
      <c r="N75" s="8">
        <v>0.1084675</v>
      </c>
      <c r="O75" s="8">
        <v>0.0129931</v>
      </c>
    </row>
    <row r="76" spans="1:15" ht="12.75">
      <c r="A76">
        <v>13</v>
      </c>
      <c r="B76" t="s">
        <v>144</v>
      </c>
      <c r="C76">
        <v>1848</v>
      </c>
      <c r="D76">
        <v>1848</v>
      </c>
      <c r="E76" s="8">
        <v>0.8940127900037573</v>
      </c>
      <c r="F76" s="5" t="s">
        <v>20</v>
      </c>
      <c r="G76" s="5" t="s">
        <v>8</v>
      </c>
      <c r="H76" s="15">
        <v>1</v>
      </c>
      <c r="I76">
        <v>0</v>
      </c>
      <c r="J76">
        <v>0</v>
      </c>
      <c r="K76">
        <v>247</v>
      </c>
      <c r="L76">
        <v>2500</v>
      </c>
      <c r="M76">
        <v>3500</v>
      </c>
      <c r="N76" s="8">
        <v>0.0485381</v>
      </c>
      <c r="O76" s="8">
        <v>0.0057543</v>
      </c>
    </row>
    <row r="77" spans="1:15" ht="12.75">
      <c r="A77">
        <v>139</v>
      </c>
      <c r="B77" t="s">
        <v>107</v>
      </c>
      <c r="C77">
        <v>1939</v>
      </c>
      <c r="D77">
        <v>1945</v>
      </c>
      <c r="E77" s="8">
        <v>0.9067031136156358</v>
      </c>
      <c r="F77" s="5" t="s">
        <v>21</v>
      </c>
      <c r="G77" s="5" t="s">
        <v>21</v>
      </c>
      <c r="H77" s="15">
        <v>0</v>
      </c>
      <c r="I77">
        <v>5</v>
      </c>
      <c r="J77">
        <v>0</v>
      </c>
      <c r="K77">
        <v>2175</v>
      </c>
      <c r="L77">
        <v>5637000</v>
      </c>
      <c r="M77">
        <v>10639683</v>
      </c>
      <c r="N77" s="8">
        <v>0.1779559</v>
      </c>
      <c r="O77" s="8">
        <v>0.0183111</v>
      </c>
    </row>
    <row r="78" spans="1:15" ht="12.75">
      <c r="A78">
        <v>31</v>
      </c>
      <c r="B78" t="s">
        <v>146</v>
      </c>
      <c r="C78">
        <v>1859</v>
      </c>
      <c r="D78">
        <v>1860</v>
      </c>
      <c r="E78" s="8">
        <v>0.9081070244114609</v>
      </c>
      <c r="F78" s="5" t="s">
        <v>20</v>
      </c>
      <c r="G78" s="5" t="s">
        <v>20</v>
      </c>
      <c r="H78" s="15">
        <v>1</v>
      </c>
      <c r="I78">
        <v>0</v>
      </c>
      <c r="J78">
        <v>0</v>
      </c>
      <c r="K78">
        <v>156</v>
      </c>
      <c r="L78">
        <v>4000</v>
      </c>
      <c r="M78">
        <v>6000</v>
      </c>
      <c r="N78" s="8">
        <v>0.0267245</v>
      </c>
      <c r="O78" s="8">
        <v>0.0027043</v>
      </c>
    </row>
    <row r="79" spans="1:15" ht="12.75">
      <c r="A79">
        <v>116</v>
      </c>
      <c r="B79" t="s">
        <v>158</v>
      </c>
      <c r="C79">
        <v>1919</v>
      </c>
      <c r="D79">
        <v>1921</v>
      </c>
      <c r="E79" s="8">
        <v>0.9132831930895823</v>
      </c>
      <c r="F79" s="5" t="s">
        <v>5</v>
      </c>
      <c r="G79" s="5" t="s">
        <v>21</v>
      </c>
      <c r="H79" s="15">
        <v>1</v>
      </c>
      <c r="I79">
        <v>0</v>
      </c>
      <c r="J79">
        <v>0</v>
      </c>
      <c r="K79">
        <v>720</v>
      </c>
      <c r="L79">
        <v>5000</v>
      </c>
      <c r="M79">
        <v>35000</v>
      </c>
      <c r="N79" s="8">
        <v>0.0613224</v>
      </c>
      <c r="O79" s="8">
        <v>0.0058226</v>
      </c>
    </row>
    <row r="80" spans="1:15" ht="12.75">
      <c r="A80">
        <v>79</v>
      </c>
      <c r="B80" t="s">
        <v>153</v>
      </c>
      <c r="C80">
        <v>1898</v>
      </c>
      <c r="D80">
        <v>1898</v>
      </c>
      <c r="E80" s="8">
        <v>0.9205303952879911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114</v>
      </c>
      <c r="L80">
        <v>2910</v>
      </c>
      <c r="M80">
        <v>775</v>
      </c>
      <c r="N80" s="8">
        <v>0.1970619</v>
      </c>
      <c r="O80" s="8">
        <v>0.0170124</v>
      </c>
    </row>
    <row r="81" spans="1:15" ht="12.75">
      <c r="A81">
        <v>94</v>
      </c>
      <c r="B81" t="s">
        <v>146</v>
      </c>
      <c r="C81">
        <v>1909</v>
      </c>
      <c r="D81">
        <v>1910</v>
      </c>
      <c r="E81" s="8">
        <v>0.9221056375600214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260</v>
      </c>
      <c r="L81">
        <v>2000</v>
      </c>
      <c r="M81">
        <v>8000</v>
      </c>
      <c r="N81" s="8">
        <v>0.014518</v>
      </c>
      <c r="O81" s="8">
        <v>0.0012264</v>
      </c>
    </row>
    <row r="82" spans="1:15" ht="12.75">
      <c r="A82">
        <v>127</v>
      </c>
      <c r="B82" t="s">
        <v>164</v>
      </c>
      <c r="C82">
        <v>1935</v>
      </c>
      <c r="D82">
        <v>1936</v>
      </c>
      <c r="E82" s="8">
        <v>0.9228420320211695</v>
      </c>
      <c r="F82" s="5" t="s">
        <v>20</v>
      </c>
      <c r="G82" s="5" t="s">
        <v>21</v>
      </c>
      <c r="H82" s="15">
        <v>1</v>
      </c>
      <c r="I82">
        <v>0</v>
      </c>
      <c r="J82">
        <v>0</v>
      </c>
      <c r="K82">
        <v>220</v>
      </c>
      <c r="L82">
        <v>4000</v>
      </c>
      <c r="M82">
        <v>16000</v>
      </c>
      <c r="N82" s="8">
        <v>0.0511954</v>
      </c>
      <c r="O82" s="8">
        <v>0.0042804</v>
      </c>
    </row>
    <row r="83" spans="1:15" ht="12.75">
      <c r="A83">
        <v>52</v>
      </c>
      <c r="B83" t="s">
        <v>97</v>
      </c>
      <c r="C83">
        <v>1865</v>
      </c>
      <c r="D83">
        <v>1866</v>
      </c>
      <c r="E83" s="8">
        <v>0.9288763259582288</v>
      </c>
      <c r="F83" s="5" t="s">
        <v>21</v>
      </c>
      <c r="G83" s="5" t="s">
        <v>7</v>
      </c>
      <c r="H83" s="15">
        <v>0</v>
      </c>
      <c r="I83">
        <v>4</v>
      </c>
      <c r="J83">
        <v>0</v>
      </c>
      <c r="K83">
        <v>197</v>
      </c>
      <c r="L83">
        <v>300</v>
      </c>
      <c r="M83">
        <v>700</v>
      </c>
      <c r="N83" s="8">
        <v>0.0211298</v>
      </c>
      <c r="O83" s="8">
        <v>0.0016179</v>
      </c>
    </row>
    <row r="84" spans="1:15" ht="12.75">
      <c r="A84">
        <v>193</v>
      </c>
      <c r="B84" t="s">
        <v>171</v>
      </c>
      <c r="C84">
        <v>1979</v>
      </c>
      <c r="D84">
        <v>1979</v>
      </c>
      <c r="E84" s="8">
        <v>0.9294567425353907</v>
      </c>
      <c r="F84" s="5" t="s">
        <v>20</v>
      </c>
      <c r="G84" s="5" t="s">
        <v>20</v>
      </c>
      <c r="H84" s="15">
        <v>1</v>
      </c>
      <c r="I84">
        <v>0</v>
      </c>
      <c r="J84">
        <v>0</v>
      </c>
      <c r="K84">
        <v>22</v>
      </c>
      <c r="L84">
        <v>13000</v>
      </c>
      <c r="M84">
        <v>8000</v>
      </c>
      <c r="N84" s="8">
        <v>0.1179594</v>
      </c>
      <c r="O84" s="8">
        <v>0.0089528</v>
      </c>
    </row>
    <row r="85" spans="1:15" ht="12.75">
      <c r="A85">
        <v>16</v>
      </c>
      <c r="B85" t="s">
        <v>57</v>
      </c>
      <c r="C85">
        <v>1849</v>
      </c>
      <c r="D85">
        <v>1849</v>
      </c>
      <c r="E85" s="8">
        <v>0.9444086844946271</v>
      </c>
      <c r="F85" s="5" t="s">
        <v>20</v>
      </c>
      <c r="G85" s="5" t="s">
        <v>20</v>
      </c>
      <c r="H85" s="15">
        <v>0</v>
      </c>
      <c r="I85">
        <v>3</v>
      </c>
      <c r="J85">
        <v>1</v>
      </c>
      <c r="K85">
        <v>55</v>
      </c>
      <c r="L85">
        <v>1200</v>
      </c>
      <c r="M85">
        <v>1400</v>
      </c>
      <c r="N85" s="8">
        <v>0.1113608</v>
      </c>
      <c r="O85" s="8">
        <v>0.0065551</v>
      </c>
    </row>
    <row r="86" spans="1:15" ht="12.75">
      <c r="A86">
        <v>117</v>
      </c>
      <c r="B86" t="s">
        <v>159</v>
      </c>
      <c r="C86">
        <v>1920</v>
      </c>
      <c r="D86">
        <v>1920</v>
      </c>
      <c r="E86" s="8">
        <v>0.9480555739747397</v>
      </c>
      <c r="F86" s="5" t="s">
        <v>20</v>
      </c>
      <c r="G86" s="5" t="s">
        <v>20</v>
      </c>
      <c r="H86" s="15">
        <v>1</v>
      </c>
      <c r="I86">
        <v>0</v>
      </c>
      <c r="J86">
        <v>0</v>
      </c>
      <c r="K86">
        <v>140</v>
      </c>
      <c r="L86">
        <v>500</v>
      </c>
      <c r="M86">
        <v>500</v>
      </c>
      <c r="N86" s="8">
        <v>0.0271653</v>
      </c>
      <c r="O86" s="8">
        <v>0.0014884</v>
      </c>
    </row>
    <row r="87" spans="1:15" ht="12.75">
      <c r="A87">
        <v>40</v>
      </c>
      <c r="B87" t="s">
        <v>64</v>
      </c>
      <c r="C87">
        <v>1862</v>
      </c>
      <c r="D87">
        <v>1867</v>
      </c>
      <c r="E87" s="8">
        <v>0.9531609277994941</v>
      </c>
      <c r="F87" s="5" t="s">
        <v>21</v>
      </c>
      <c r="G87" s="5" t="s">
        <v>21</v>
      </c>
      <c r="H87" s="15">
        <v>1</v>
      </c>
      <c r="I87">
        <v>0</v>
      </c>
      <c r="J87">
        <v>0</v>
      </c>
      <c r="K87">
        <v>1757</v>
      </c>
      <c r="L87">
        <v>8000</v>
      </c>
      <c r="M87">
        <v>12000</v>
      </c>
      <c r="N87" s="8">
        <v>0.1061196</v>
      </c>
      <c r="O87" s="8">
        <v>0.0052148</v>
      </c>
    </row>
    <row r="88" spans="1:15" ht="12.75">
      <c r="A88">
        <v>46</v>
      </c>
      <c r="B88" t="s">
        <v>66</v>
      </c>
      <c r="C88">
        <v>1864</v>
      </c>
      <c r="D88">
        <v>1864</v>
      </c>
      <c r="E88" s="8">
        <v>0.9688964742707553</v>
      </c>
      <c r="F88" s="5" t="s">
        <v>20</v>
      </c>
      <c r="G88" s="5" t="s">
        <v>9</v>
      </c>
      <c r="H88" s="15">
        <v>0</v>
      </c>
      <c r="I88">
        <v>0</v>
      </c>
      <c r="J88">
        <v>1</v>
      </c>
      <c r="K88">
        <v>111</v>
      </c>
      <c r="L88">
        <v>1500</v>
      </c>
      <c r="M88">
        <v>3000</v>
      </c>
      <c r="N88" s="8">
        <v>0.09645190000000001</v>
      </c>
      <c r="O88" s="8">
        <v>0.0030963</v>
      </c>
    </row>
    <row r="89" spans="1:15" ht="12.75">
      <c r="A89">
        <v>154</v>
      </c>
      <c r="B89" t="s">
        <v>62</v>
      </c>
      <c r="C89">
        <v>1956</v>
      </c>
      <c r="D89">
        <v>1956</v>
      </c>
      <c r="E89" s="8">
        <v>0.9713255800154276</v>
      </c>
      <c r="F89" s="5" t="s">
        <v>20</v>
      </c>
      <c r="G89" s="5" t="s">
        <v>20</v>
      </c>
      <c r="H89" s="15">
        <v>1</v>
      </c>
      <c r="I89">
        <v>0</v>
      </c>
      <c r="J89">
        <v>0</v>
      </c>
      <c r="K89">
        <v>23</v>
      </c>
      <c r="L89">
        <v>1500</v>
      </c>
      <c r="M89">
        <v>2502</v>
      </c>
      <c r="N89" s="8">
        <v>0.1702454</v>
      </c>
      <c r="O89" s="8">
        <v>0.0050258</v>
      </c>
    </row>
    <row r="90" spans="1:15" ht="12.75">
      <c r="A90">
        <v>106</v>
      </c>
      <c r="B90" t="s">
        <v>59</v>
      </c>
      <c r="C90">
        <v>1914</v>
      </c>
      <c r="D90">
        <v>1918</v>
      </c>
      <c r="E90" s="8">
        <v>0.9731086037636831</v>
      </c>
      <c r="F90" s="5" t="s">
        <v>21</v>
      </c>
      <c r="G90" s="5" t="s">
        <v>21</v>
      </c>
      <c r="H90" s="15">
        <v>0</v>
      </c>
      <c r="I90">
        <v>5</v>
      </c>
      <c r="J90">
        <v>0</v>
      </c>
      <c r="K90">
        <v>1567</v>
      </c>
      <c r="L90">
        <v>3386200</v>
      </c>
      <c r="M90">
        <v>5191831</v>
      </c>
      <c r="N90" s="8">
        <v>0.0682371</v>
      </c>
      <c r="O90" s="8">
        <v>0.0018857</v>
      </c>
    </row>
    <row r="91" spans="1:15" ht="12.75">
      <c r="A91">
        <v>72</v>
      </c>
      <c r="B91" t="s">
        <v>54</v>
      </c>
      <c r="C91">
        <v>1893</v>
      </c>
      <c r="D91">
        <v>1893</v>
      </c>
      <c r="E91" s="8">
        <v>0.9751782296490444</v>
      </c>
      <c r="F91" s="5" t="s">
        <v>20</v>
      </c>
      <c r="G91" s="5" t="s">
        <v>20</v>
      </c>
      <c r="H91" s="15">
        <v>1</v>
      </c>
      <c r="I91">
        <v>0</v>
      </c>
      <c r="J91">
        <v>0</v>
      </c>
      <c r="K91">
        <v>22</v>
      </c>
      <c r="L91">
        <v>250</v>
      </c>
      <c r="M91">
        <v>750</v>
      </c>
      <c r="N91" s="8">
        <v>0.0946154</v>
      </c>
      <c r="O91" s="8">
        <v>0.0024083</v>
      </c>
    </row>
    <row r="92" spans="1:15" ht="12.75">
      <c r="A92">
        <v>25</v>
      </c>
      <c r="B92" t="s">
        <v>52</v>
      </c>
      <c r="C92">
        <v>1856</v>
      </c>
      <c r="D92">
        <v>1857</v>
      </c>
      <c r="E92" s="8">
        <v>0.980779417203299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141</v>
      </c>
      <c r="L92">
        <v>500</v>
      </c>
      <c r="M92">
        <v>1500</v>
      </c>
      <c r="N92" s="8">
        <v>0.2956996</v>
      </c>
      <c r="O92" s="8">
        <v>0.0057949</v>
      </c>
    </row>
    <row r="93" spans="1:15" ht="12.75">
      <c r="A93">
        <v>65</v>
      </c>
      <c r="B93" t="s">
        <v>49</v>
      </c>
      <c r="C93">
        <v>1882</v>
      </c>
      <c r="D93">
        <v>1882</v>
      </c>
      <c r="E93" s="8">
        <v>0.9810956784759003</v>
      </c>
      <c r="F93" s="5" t="s">
        <v>20</v>
      </c>
      <c r="G93" s="5" t="s">
        <v>20</v>
      </c>
      <c r="H93" s="15">
        <v>1</v>
      </c>
      <c r="I93">
        <v>0</v>
      </c>
      <c r="J93">
        <v>0</v>
      </c>
      <c r="K93">
        <v>67</v>
      </c>
      <c r="L93">
        <v>67</v>
      </c>
      <c r="M93">
        <v>2165</v>
      </c>
      <c r="N93" s="8">
        <v>0.2116762</v>
      </c>
      <c r="O93" s="8">
        <v>0.0040787</v>
      </c>
    </row>
    <row r="94" spans="1:15" ht="12.75">
      <c r="A94">
        <v>184</v>
      </c>
      <c r="B94" t="s">
        <v>46</v>
      </c>
      <c r="C94">
        <v>1974</v>
      </c>
      <c r="D94">
        <v>1974</v>
      </c>
      <c r="E94" s="8">
        <v>0.9834900895643</v>
      </c>
      <c r="F94" s="5" t="s">
        <v>20</v>
      </c>
      <c r="G94" s="5" t="s">
        <v>20</v>
      </c>
      <c r="H94" s="15">
        <v>1</v>
      </c>
      <c r="I94">
        <v>0</v>
      </c>
      <c r="J94">
        <v>0</v>
      </c>
      <c r="K94">
        <v>13</v>
      </c>
      <c r="L94">
        <v>1000</v>
      </c>
      <c r="M94">
        <v>500</v>
      </c>
      <c r="N94" s="8">
        <v>0.0087627</v>
      </c>
      <c r="O94" s="8">
        <v>0.0001471</v>
      </c>
    </row>
    <row r="95" spans="1:15" ht="12.75">
      <c r="A95">
        <v>142</v>
      </c>
      <c r="B95" t="s">
        <v>42</v>
      </c>
      <c r="C95">
        <v>1939</v>
      </c>
      <c r="D95">
        <v>1940</v>
      </c>
      <c r="E95" s="8">
        <v>0.9871800002572719</v>
      </c>
      <c r="F95" s="5" t="s">
        <v>20</v>
      </c>
      <c r="G95" s="5" t="s">
        <v>20</v>
      </c>
      <c r="H95" s="15">
        <v>1</v>
      </c>
      <c r="I95">
        <v>0</v>
      </c>
      <c r="J95">
        <v>0</v>
      </c>
      <c r="K95">
        <v>104</v>
      </c>
      <c r="L95">
        <v>50000</v>
      </c>
      <c r="M95">
        <v>24900</v>
      </c>
      <c r="N95" s="8">
        <v>0.1381359</v>
      </c>
      <c r="O95" s="8">
        <v>0.0017939</v>
      </c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M117"/>
  <sheetViews>
    <sheetView zoomScale="75" zoomScaleNormal="75" workbookViewId="0" topLeftCell="A1">
      <selection activeCell="L10" sqref="L10"/>
    </sheetView>
  </sheetViews>
  <sheetFormatPr defaultColWidth="9.140625" defaultRowHeight="12.75"/>
  <sheetData>
    <row r="1" spans="1:5" ht="12.75">
      <c r="A1" s="165" t="s">
        <v>370</v>
      </c>
      <c r="B1" s="165"/>
      <c r="C1" s="165"/>
      <c r="D1" s="165"/>
      <c r="E1" s="165"/>
    </row>
    <row r="2" spans="1:5" ht="12.75">
      <c r="A2" s="220"/>
      <c r="B2" s="221"/>
      <c r="C2" s="221"/>
      <c r="D2" s="221"/>
      <c r="E2" s="222"/>
    </row>
    <row r="3" spans="1:5" ht="12.75">
      <c r="A3" s="30"/>
      <c r="B3" s="219" t="s">
        <v>90</v>
      </c>
      <c r="C3" s="219"/>
      <c r="D3" s="219"/>
      <c r="E3" s="219"/>
    </row>
    <row r="4" spans="1:12" ht="12.75">
      <c r="A4" s="34" t="s">
        <v>2</v>
      </c>
      <c r="B4" s="34" t="s">
        <v>45</v>
      </c>
      <c r="C4" s="34" t="s">
        <v>11</v>
      </c>
      <c r="D4" s="34" t="s">
        <v>91</v>
      </c>
      <c r="E4" s="34" t="s">
        <v>11</v>
      </c>
      <c r="G4" t="s">
        <v>45</v>
      </c>
      <c r="H4" t="s">
        <v>11</v>
      </c>
      <c r="I4" t="s">
        <v>91</v>
      </c>
      <c r="J4" t="s">
        <v>11</v>
      </c>
      <c r="L4" t="s">
        <v>201</v>
      </c>
    </row>
    <row r="5" spans="1:12" ht="12.75">
      <c r="A5" s="30" t="s">
        <v>13</v>
      </c>
      <c r="B5" s="33">
        <f>COUNTIF($F$18:$F$79,"Y")</f>
        <v>41</v>
      </c>
      <c r="C5" s="35">
        <f>B5/59</f>
        <v>0.6949152542372882</v>
      </c>
      <c r="D5" s="33">
        <f>COUNTIF($F$80:$F$96,"Y")</f>
        <v>7</v>
      </c>
      <c r="E5" s="35">
        <f>D5/19</f>
        <v>0.3684210526315789</v>
      </c>
      <c r="G5">
        <v>41</v>
      </c>
      <c r="H5">
        <v>0.6949152542372882</v>
      </c>
      <c r="I5">
        <v>7</v>
      </c>
      <c r="J5">
        <v>0.3684210526315789</v>
      </c>
      <c r="L5">
        <f>1-J5/H5</f>
        <v>0.46983311938382544</v>
      </c>
    </row>
    <row r="6" spans="1:10" ht="12.75">
      <c r="A6" s="30" t="s">
        <v>14</v>
      </c>
      <c r="B6" s="33">
        <f>COUNTIF($F$18:$F$79,"N")</f>
        <v>15</v>
      </c>
      <c r="C6" s="35">
        <f>B6/59</f>
        <v>0.2542372881355932</v>
      </c>
      <c r="D6" s="33">
        <f>COUNTIF($F$80:$F$96,"N")</f>
        <v>9</v>
      </c>
      <c r="E6" s="35">
        <f>D6/19</f>
        <v>0.47368421052631576</v>
      </c>
      <c r="G6">
        <v>15</v>
      </c>
      <c r="H6">
        <v>0.2542372881355932</v>
      </c>
      <c r="I6">
        <v>9</v>
      </c>
      <c r="J6">
        <v>0.47368421052631576</v>
      </c>
    </row>
    <row r="7" spans="1:10" ht="12.75">
      <c r="A7" s="30" t="s">
        <v>15</v>
      </c>
      <c r="B7" s="33">
        <f>COUNTIF($F$18:$F$79,"Tie")</f>
        <v>6</v>
      </c>
      <c r="C7" s="35">
        <f>B7/59</f>
        <v>0.1016949152542373</v>
      </c>
      <c r="D7" s="33">
        <f>COUNTIF($F$80:$F$96,"Tie")</f>
        <v>1</v>
      </c>
      <c r="E7" s="35">
        <f>D7/19</f>
        <v>0.05263157894736842</v>
      </c>
      <c r="G7">
        <v>6</v>
      </c>
      <c r="H7">
        <v>0.1016949152542373</v>
      </c>
      <c r="I7">
        <v>1</v>
      </c>
      <c r="J7">
        <v>0.05263157894736842</v>
      </c>
    </row>
    <row r="8" spans="1:5" ht="12.75">
      <c r="A8" s="164"/>
      <c r="B8" s="209"/>
      <c r="C8" s="209"/>
      <c r="D8" s="209"/>
      <c r="E8" s="218"/>
    </row>
    <row r="9" spans="1:10" ht="12.75">
      <c r="A9" s="34" t="s">
        <v>6</v>
      </c>
      <c r="B9" s="34" t="s">
        <v>45</v>
      </c>
      <c r="C9" s="34" t="s">
        <v>11</v>
      </c>
      <c r="D9" s="34" t="s">
        <v>91</v>
      </c>
      <c r="E9" s="34" t="s">
        <v>11</v>
      </c>
      <c r="G9" t="s">
        <v>45</v>
      </c>
      <c r="H9" t="s">
        <v>11</v>
      </c>
      <c r="I9" t="s">
        <v>91</v>
      </c>
      <c r="J9" t="s">
        <v>11</v>
      </c>
    </row>
    <row r="10" spans="1:12" ht="12.75">
      <c r="A10" s="30" t="s">
        <v>13</v>
      </c>
      <c r="B10" s="33">
        <f>COUNTIF($G$18:$G$79,"Y")</f>
        <v>32</v>
      </c>
      <c r="C10" s="35">
        <f>B10/59</f>
        <v>0.5423728813559322</v>
      </c>
      <c r="D10" s="33">
        <f>COUNTIF($G$80:$G$96,"Y")</f>
        <v>7</v>
      </c>
      <c r="E10" s="35">
        <f>D10/19</f>
        <v>0.3684210526315789</v>
      </c>
      <c r="G10">
        <v>32</v>
      </c>
      <c r="H10">
        <v>0.5423728813559322</v>
      </c>
      <c r="I10">
        <v>7</v>
      </c>
      <c r="J10">
        <v>0.3684210526315789</v>
      </c>
      <c r="L10">
        <f>1-J10/H10</f>
        <v>0.3207236842105263</v>
      </c>
    </row>
    <row r="11" spans="1:10" ht="12.75">
      <c r="A11" s="30" t="s">
        <v>14</v>
      </c>
      <c r="B11" s="33">
        <f>COUNTIF($G$18:$G$79,"N")</f>
        <v>18</v>
      </c>
      <c r="C11" s="35">
        <f>B11/59</f>
        <v>0.3050847457627119</v>
      </c>
      <c r="D11" s="33">
        <f>COUNTIF($G$80:$G$96,"N")</f>
        <v>6</v>
      </c>
      <c r="E11" s="35">
        <f>D11/19</f>
        <v>0.3157894736842105</v>
      </c>
      <c r="G11">
        <v>18</v>
      </c>
      <c r="H11">
        <v>0.3050847457627119</v>
      </c>
      <c r="I11">
        <v>6</v>
      </c>
      <c r="J11">
        <v>0.3157894736842105</v>
      </c>
    </row>
    <row r="12" spans="1:10" ht="12.75">
      <c r="A12" s="30" t="s">
        <v>16</v>
      </c>
      <c r="B12" s="33">
        <v>3</v>
      </c>
      <c r="C12" s="35">
        <f>B12/59</f>
        <v>0.05084745762711865</v>
      </c>
      <c r="D12" s="33">
        <v>4</v>
      </c>
      <c r="E12" s="35">
        <f>D12/19</f>
        <v>0.21052631578947367</v>
      </c>
      <c r="G12">
        <v>3</v>
      </c>
      <c r="H12">
        <v>0.05084745762711865</v>
      </c>
      <c r="I12">
        <v>4</v>
      </c>
      <c r="J12">
        <v>0.21052631578947367</v>
      </c>
    </row>
    <row r="13" spans="1:5" ht="12.75">
      <c r="A13" s="164"/>
      <c r="B13" s="209"/>
      <c r="C13" s="209"/>
      <c r="D13" s="209"/>
      <c r="E13" s="218"/>
    </row>
    <row r="14" spans="1:13" ht="12.75">
      <c r="A14" s="30" t="s">
        <v>0</v>
      </c>
      <c r="B14" s="33">
        <f>SUM(B5:B7)</f>
        <v>62</v>
      </c>
      <c r="C14" s="30"/>
      <c r="D14" s="33">
        <f>SUM(D5:D7)</f>
        <v>17</v>
      </c>
      <c r="E14" s="30"/>
      <c r="G14">
        <v>62</v>
      </c>
      <c r="I14">
        <v>17</v>
      </c>
      <c r="L14">
        <f>(L5+L10)/2</f>
        <v>0.3952784017971759</v>
      </c>
      <c r="M14" t="s">
        <v>464</v>
      </c>
    </row>
    <row r="15" spans="2:4" ht="12.75">
      <c r="B15">
        <f>SUM(B5:B7)</f>
        <v>62</v>
      </c>
      <c r="D15">
        <f>SUM(D10:D12)</f>
        <v>17</v>
      </c>
    </row>
    <row r="17" spans="1:13" ht="25.5">
      <c r="A17" s="12" t="s">
        <v>23</v>
      </c>
      <c r="B17" s="12" t="s">
        <v>36</v>
      </c>
      <c r="C17" s="12" t="s">
        <v>120</v>
      </c>
      <c r="D17" s="12" t="s">
        <v>121</v>
      </c>
      <c r="E17" s="13" t="s">
        <v>95</v>
      </c>
      <c r="F17" s="12" t="s">
        <v>19</v>
      </c>
      <c r="G17" s="12" t="s">
        <v>22</v>
      </c>
      <c r="H17" s="12" t="s">
        <v>136</v>
      </c>
      <c r="I17" s="12" t="s">
        <v>18</v>
      </c>
      <c r="J17" s="12" t="s">
        <v>174</v>
      </c>
      <c r="K17" s="12" t="s">
        <v>41</v>
      </c>
      <c r="L17" s="12" t="s">
        <v>137</v>
      </c>
      <c r="M17" s="12" t="s">
        <v>138</v>
      </c>
    </row>
    <row r="18" spans="1:13" ht="12.75">
      <c r="A18">
        <v>1</v>
      </c>
      <c r="B18" t="s">
        <v>141</v>
      </c>
      <c r="C18">
        <v>1823</v>
      </c>
      <c r="D18">
        <v>1823</v>
      </c>
      <c r="E18" s="8">
        <v>0.8294401951354046</v>
      </c>
      <c r="F18" s="5" t="s">
        <v>20</v>
      </c>
      <c r="G18" s="5" t="s">
        <v>20</v>
      </c>
      <c r="H18" s="15">
        <v>1</v>
      </c>
      <c r="I18">
        <v>0</v>
      </c>
      <c r="J18">
        <v>0</v>
      </c>
      <c r="K18">
        <v>221</v>
      </c>
      <c r="L18">
        <v>400</v>
      </c>
      <c r="M18">
        <v>600</v>
      </c>
    </row>
    <row r="19" spans="1:13" ht="12.75">
      <c r="A19">
        <v>4</v>
      </c>
      <c r="B19" t="s">
        <v>142</v>
      </c>
      <c r="C19">
        <v>1828</v>
      </c>
      <c r="D19">
        <v>1829</v>
      </c>
      <c r="E19" s="8">
        <v>0.7285187792059701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507</v>
      </c>
      <c r="L19">
        <v>50000</v>
      </c>
      <c r="M19">
        <v>80000</v>
      </c>
    </row>
    <row r="20" spans="1:13" ht="12.75">
      <c r="A20">
        <v>7</v>
      </c>
      <c r="B20" t="s">
        <v>143</v>
      </c>
      <c r="C20">
        <v>1846</v>
      </c>
      <c r="D20">
        <v>1848</v>
      </c>
      <c r="E20" s="8">
        <v>0.8218463744627437</v>
      </c>
      <c r="F20" s="5" t="s">
        <v>20</v>
      </c>
      <c r="G20" s="5" t="s">
        <v>20</v>
      </c>
      <c r="H20" s="15">
        <v>1</v>
      </c>
      <c r="I20">
        <v>0</v>
      </c>
      <c r="J20">
        <v>0</v>
      </c>
      <c r="K20">
        <v>632</v>
      </c>
      <c r="L20">
        <v>13283</v>
      </c>
      <c r="M20">
        <v>6000</v>
      </c>
    </row>
    <row r="21" spans="1:13" ht="12.75">
      <c r="A21">
        <v>13</v>
      </c>
      <c r="B21" t="s">
        <v>144</v>
      </c>
      <c r="C21">
        <v>1848</v>
      </c>
      <c r="D21">
        <v>1848</v>
      </c>
      <c r="E21" s="8">
        <v>0.8940127900037573</v>
      </c>
      <c r="F21" s="5" t="s">
        <v>20</v>
      </c>
      <c r="G21" s="5" t="s">
        <v>8</v>
      </c>
      <c r="H21" s="15">
        <v>1</v>
      </c>
      <c r="I21">
        <v>0</v>
      </c>
      <c r="J21">
        <v>0</v>
      </c>
      <c r="K21">
        <v>247</v>
      </c>
      <c r="L21">
        <v>2500</v>
      </c>
      <c r="M21">
        <v>3500</v>
      </c>
    </row>
    <row r="22" spans="1:13" ht="12.75">
      <c r="A22">
        <v>19</v>
      </c>
      <c r="B22" t="s">
        <v>145</v>
      </c>
      <c r="C22">
        <v>1851</v>
      </c>
      <c r="D22">
        <v>1852</v>
      </c>
      <c r="E22" s="8">
        <v>0.26323867237008874</v>
      </c>
      <c r="F22" s="5" t="s">
        <v>21</v>
      </c>
      <c r="G22" s="5" t="s">
        <v>21</v>
      </c>
      <c r="H22" s="15">
        <v>1</v>
      </c>
      <c r="I22">
        <v>0</v>
      </c>
      <c r="J22">
        <v>0</v>
      </c>
      <c r="K22">
        <v>200</v>
      </c>
      <c r="L22">
        <v>800</v>
      </c>
      <c r="M22">
        <v>500</v>
      </c>
    </row>
    <row r="23" spans="1:13" ht="12.75">
      <c r="A23">
        <v>25</v>
      </c>
      <c r="B23" t="s">
        <v>52</v>
      </c>
      <c r="C23">
        <v>1856</v>
      </c>
      <c r="D23">
        <v>1857</v>
      </c>
      <c r="E23" s="8">
        <v>0.980779417203299</v>
      </c>
      <c r="F23" s="5" t="s">
        <v>20</v>
      </c>
      <c r="G23" s="5" t="s">
        <v>20</v>
      </c>
      <c r="H23" s="15">
        <v>1</v>
      </c>
      <c r="I23">
        <v>0</v>
      </c>
      <c r="J23">
        <v>0</v>
      </c>
      <c r="K23">
        <v>141</v>
      </c>
      <c r="L23">
        <v>500</v>
      </c>
      <c r="M23">
        <v>1500</v>
      </c>
    </row>
    <row r="24" spans="1:13" ht="12.75">
      <c r="A24">
        <v>31</v>
      </c>
      <c r="B24" t="s">
        <v>146</v>
      </c>
      <c r="C24">
        <v>1859</v>
      </c>
      <c r="D24">
        <v>1860</v>
      </c>
      <c r="E24" s="8">
        <v>0.9081070244114609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156</v>
      </c>
      <c r="L24">
        <v>4000</v>
      </c>
      <c r="M24">
        <v>6000</v>
      </c>
    </row>
    <row r="25" spans="1:13" ht="12.75">
      <c r="A25">
        <v>34</v>
      </c>
      <c r="B25" t="s">
        <v>147</v>
      </c>
      <c r="C25">
        <v>1860</v>
      </c>
      <c r="D25">
        <v>1860</v>
      </c>
      <c r="E25" s="8">
        <v>0.8617575609800151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19</v>
      </c>
      <c r="L25">
        <v>300</v>
      </c>
      <c r="M25">
        <v>700</v>
      </c>
    </row>
    <row r="26" spans="1:13" ht="12.75">
      <c r="A26">
        <v>37</v>
      </c>
      <c r="B26" t="s">
        <v>148</v>
      </c>
      <c r="C26">
        <v>1860</v>
      </c>
      <c r="D26">
        <v>1861</v>
      </c>
      <c r="E26" s="8">
        <v>0.64720071982782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97</v>
      </c>
      <c r="L26">
        <v>600</v>
      </c>
      <c r="M26">
        <v>400</v>
      </c>
    </row>
    <row r="27" spans="1:13" ht="12.75">
      <c r="A27">
        <v>40</v>
      </c>
      <c r="B27" t="s">
        <v>64</v>
      </c>
      <c r="C27">
        <v>1862</v>
      </c>
      <c r="D27">
        <v>1867</v>
      </c>
      <c r="E27" s="8">
        <v>0.9531609277994941</v>
      </c>
      <c r="F27" s="5" t="s">
        <v>21</v>
      </c>
      <c r="G27" s="5" t="s">
        <v>21</v>
      </c>
      <c r="H27" s="15">
        <v>1</v>
      </c>
      <c r="I27">
        <v>0</v>
      </c>
      <c r="J27">
        <v>0</v>
      </c>
      <c r="K27">
        <v>1757</v>
      </c>
      <c r="L27">
        <v>8000</v>
      </c>
      <c r="M27">
        <v>12000</v>
      </c>
    </row>
    <row r="28" spans="1:13" ht="12.75">
      <c r="A28">
        <v>43</v>
      </c>
      <c r="B28" t="s">
        <v>149</v>
      </c>
      <c r="C28">
        <v>1863</v>
      </c>
      <c r="D28">
        <v>1863</v>
      </c>
      <c r="E28" s="8">
        <v>0.7650384651033459</v>
      </c>
      <c r="F28" s="5" t="s">
        <v>20</v>
      </c>
      <c r="G28" s="5" t="s">
        <v>20</v>
      </c>
      <c r="H28" s="15">
        <v>1</v>
      </c>
      <c r="I28">
        <v>0</v>
      </c>
      <c r="J28">
        <v>0</v>
      </c>
      <c r="K28">
        <v>15</v>
      </c>
      <c r="L28">
        <v>300</v>
      </c>
      <c r="M28">
        <v>700</v>
      </c>
    </row>
    <row r="29" spans="1:13" ht="12.75">
      <c r="A29">
        <v>46</v>
      </c>
      <c r="B29" t="s">
        <v>66</v>
      </c>
      <c r="C29">
        <v>1864</v>
      </c>
      <c r="D29">
        <v>1864</v>
      </c>
      <c r="E29" s="8">
        <v>0.9688964742707553</v>
      </c>
      <c r="F29" s="5" t="s">
        <v>20</v>
      </c>
      <c r="G29" s="5" t="s">
        <v>9</v>
      </c>
      <c r="H29" s="15">
        <v>0</v>
      </c>
      <c r="I29">
        <v>0</v>
      </c>
      <c r="J29">
        <v>1</v>
      </c>
      <c r="K29">
        <v>111</v>
      </c>
      <c r="L29">
        <v>1500</v>
      </c>
      <c r="M29">
        <v>3000</v>
      </c>
    </row>
    <row r="30" spans="1:13" ht="12.75">
      <c r="A30">
        <v>58</v>
      </c>
      <c r="B30" t="s">
        <v>181</v>
      </c>
      <c r="C30">
        <v>1870</v>
      </c>
      <c r="D30">
        <v>1871</v>
      </c>
      <c r="E30" s="8">
        <v>0.47289574235243254</v>
      </c>
      <c r="F30" s="5" t="s">
        <v>20</v>
      </c>
      <c r="G30" s="5" t="s">
        <v>20</v>
      </c>
      <c r="H30" s="15">
        <v>0</v>
      </c>
      <c r="I30" s="15">
        <v>0</v>
      </c>
      <c r="J30" s="15">
        <v>1</v>
      </c>
      <c r="K30" s="15">
        <v>223</v>
      </c>
      <c r="L30">
        <v>52313</v>
      </c>
      <c r="M30">
        <v>152000</v>
      </c>
    </row>
    <row r="31" spans="1:13" ht="12.75">
      <c r="A31">
        <v>60</v>
      </c>
      <c r="B31" t="s">
        <v>150</v>
      </c>
      <c r="C31">
        <v>1876</v>
      </c>
      <c r="D31">
        <v>1876</v>
      </c>
      <c r="E31" s="8">
        <v>0.47999297999297996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30</v>
      </c>
      <c r="L31">
        <v>2000</v>
      </c>
      <c r="M31">
        <v>2000</v>
      </c>
    </row>
    <row r="32" spans="1:13" ht="12.75">
      <c r="A32">
        <v>61</v>
      </c>
      <c r="B32" t="s">
        <v>142</v>
      </c>
      <c r="C32">
        <v>1877</v>
      </c>
      <c r="D32">
        <v>1878</v>
      </c>
      <c r="E32" s="8">
        <v>0.7969822950027192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267</v>
      </c>
      <c r="L32">
        <v>120000</v>
      </c>
      <c r="M32">
        <v>165000</v>
      </c>
    </row>
    <row r="33" spans="1:13" ht="12.75">
      <c r="A33">
        <v>65</v>
      </c>
      <c r="B33" t="s">
        <v>49</v>
      </c>
      <c r="C33">
        <v>1882</v>
      </c>
      <c r="D33">
        <v>1882</v>
      </c>
      <c r="E33" s="8">
        <v>0.9810956784759003</v>
      </c>
      <c r="F33" s="5" t="s">
        <v>20</v>
      </c>
      <c r="G33" s="5" t="s">
        <v>20</v>
      </c>
      <c r="H33" s="15">
        <v>1</v>
      </c>
      <c r="I33">
        <v>0</v>
      </c>
      <c r="J33">
        <v>0</v>
      </c>
      <c r="K33">
        <v>67</v>
      </c>
      <c r="L33">
        <v>67</v>
      </c>
      <c r="M33">
        <v>2165</v>
      </c>
    </row>
    <row r="34" spans="1:13" ht="12.75">
      <c r="A34">
        <v>67</v>
      </c>
      <c r="B34" t="s">
        <v>151</v>
      </c>
      <c r="C34">
        <v>1884</v>
      </c>
      <c r="D34">
        <v>1885</v>
      </c>
      <c r="E34" s="8">
        <v>0.39199288643269303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291</v>
      </c>
      <c r="L34">
        <v>2100</v>
      </c>
      <c r="M34">
        <v>10000</v>
      </c>
    </row>
    <row r="35" spans="1:13" ht="12.75">
      <c r="A35">
        <v>70</v>
      </c>
      <c r="B35" t="s">
        <v>152</v>
      </c>
      <c r="C35">
        <v>1885</v>
      </c>
      <c r="D35">
        <v>1885</v>
      </c>
      <c r="E35" s="8">
        <v>0.516368240188099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19</v>
      </c>
      <c r="L35">
        <v>800</v>
      </c>
      <c r="M35">
        <v>200</v>
      </c>
    </row>
    <row r="36" spans="1:13" ht="12.75">
      <c r="A36">
        <v>72</v>
      </c>
      <c r="B36" t="s">
        <v>54</v>
      </c>
      <c r="C36">
        <v>1893</v>
      </c>
      <c r="D36">
        <v>1893</v>
      </c>
      <c r="E36" s="8">
        <v>0.9751782296490444</v>
      </c>
      <c r="F36" s="5" t="s">
        <v>20</v>
      </c>
      <c r="G36" s="5" t="s">
        <v>20</v>
      </c>
      <c r="H36" s="15">
        <v>1</v>
      </c>
      <c r="I36">
        <v>0</v>
      </c>
      <c r="J36">
        <v>0</v>
      </c>
      <c r="K36">
        <v>22</v>
      </c>
      <c r="L36">
        <v>250</v>
      </c>
      <c r="M36">
        <v>750</v>
      </c>
    </row>
    <row r="37" spans="1:13" ht="12.75">
      <c r="A37">
        <v>73</v>
      </c>
      <c r="B37" t="s">
        <v>78</v>
      </c>
      <c r="C37">
        <v>1894</v>
      </c>
      <c r="D37">
        <v>1895</v>
      </c>
      <c r="E37" s="8">
        <v>0.15497080833972227</v>
      </c>
      <c r="F37" s="5" t="s">
        <v>20</v>
      </c>
      <c r="G37" s="5" t="s">
        <v>20</v>
      </c>
      <c r="H37" s="15">
        <v>1</v>
      </c>
      <c r="I37">
        <v>0</v>
      </c>
      <c r="J37">
        <v>0</v>
      </c>
      <c r="K37">
        <v>242</v>
      </c>
      <c r="L37">
        <v>5000</v>
      </c>
      <c r="M37">
        <v>10000</v>
      </c>
    </row>
    <row r="38" spans="1:13" ht="12.75">
      <c r="A38">
        <v>76</v>
      </c>
      <c r="B38" t="s">
        <v>74</v>
      </c>
      <c r="C38">
        <v>1897</v>
      </c>
      <c r="D38">
        <v>1897</v>
      </c>
      <c r="E38" s="8">
        <v>0.07989682900925504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94</v>
      </c>
      <c r="L38">
        <v>600</v>
      </c>
      <c r="M38">
        <v>1400</v>
      </c>
    </row>
    <row r="39" spans="1:13" ht="12.75">
      <c r="A39">
        <v>79</v>
      </c>
      <c r="B39" t="s">
        <v>153</v>
      </c>
      <c r="C39">
        <v>1898</v>
      </c>
      <c r="D39">
        <v>1898</v>
      </c>
      <c r="E39" s="8">
        <v>0.9205303952879911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114</v>
      </c>
      <c r="L39">
        <v>2910</v>
      </c>
      <c r="M39">
        <v>775</v>
      </c>
    </row>
    <row r="40" spans="1:13" ht="12.75">
      <c r="A40">
        <v>82</v>
      </c>
      <c r="B40" t="s">
        <v>102</v>
      </c>
      <c r="C40">
        <v>1900</v>
      </c>
      <c r="D40">
        <v>1900</v>
      </c>
      <c r="E40" s="8">
        <v>0.828197056718968</v>
      </c>
      <c r="F40" s="5" t="s">
        <v>20</v>
      </c>
      <c r="G40" s="5" t="s">
        <v>20</v>
      </c>
      <c r="H40" s="15">
        <v>0</v>
      </c>
      <c r="I40">
        <v>0</v>
      </c>
      <c r="J40">
        <v>1</v>
      </c>
      <c r="K40">
        <v>59</v>
      </c>
      <c r="L40">
        <v>1003</v>
      </c>
      <c r="M40">
        <v>2000</v>
      </c>
    </row>
    <row r="41" spans="1:13" ht="12.75">
      <c r="A41">
        <v>83</v>
      </c>
      <c r="B41" t="s">
        <v>154</v>
      </c>
      <c r="C41">
        <v>1900</v>
      </c>
      <c r="D41">
        <v>1900</v>
      </c>
      <c r="E41" s="8">
        <v>0.4765747053323962</v>
      </c>
      <c r="F41" s="5" t="s">
        <v>20</v>
      </c>
      <c r="G41" s="5" t="s">
        <v>21</v>
      </c>
      <c r="H41" s="15">
        <v>1</v>
      </c>
      <c r="I41">
        <v>0</v>
      </c>
      <c r="J41">
        <v>0</v>
      </c>
      <c r="K41">
        <v>55</v>
      </c>
      <c r="L41">
        <v>242</v>
      </c>
      <c r="M41">
        <v>3758</v>
      </c>
    </row>
    <row r="42" spans="1:13" ht="12.75">
      <c r="A42">
        <v>85</v>
      </c>
      <c r="B42" t="s">
        <v>155</v>
      </c>
      <c r="C42">
        <v>1904</v>
      </c>
      <c r="D42">
        <v>1905</v>
      </c>
      <c r="E42" s="8">
        <v>0.6749071389744519</v>
      </c>
      <c r="F42" s="5" t="s">
        <v>21</v>
      </c>
      <c r="G42" s="5" t="s">
        <v>21</v>
      </c>
      <c r="H42" s="15">
        <v>1</v>
      </c>
      <c r="I42">
        <v>0</v>
      </c>
      <c r="J42">
        <v>0</v>
      </c>
      <c r="K42">
        <v>586</v>
      </c>
      <c r="L42">
        <v>71453</v>
      </c>
      <c r="M42">
        <v>80378</v>
      </c>
    </row>
    <row r="43" spans="1:13" ht="12.75">
      <c r="A43">
        <v>88</v>
      </c>
      <c r="B43" t="s">
        <v>103</v>
      </c>
      <c r="C43">
        <v>1906</v>
      </c>
      <c r="D43">
        <v>1906</v>
      </c>
      <c r="E43" s="8">
        <v>0.5425877422734415</v>
      </c>
      <c r="F43" s="5" t="s">
        <v>20</v>
      </c>
      <c r="G43" s="5" t="s">
        <v>7</v>
      </c>
      <c r="H43" s="15">
        <v>0</v>
      </c>
      <c r="I43">
        <v>0</v>
      </c>
      <c r="J43">
        <v>2</v>
      </c>
      <c r="K43">
        <v>55</v>
      </c>
      <c r="L43">
        <v>400</v>
      </c>
      <c r="M43">
        <v>600</v>
      </c>
    </row>
    <row r="44" spans="1:13" ht="12.75">
      <c r="A44">
        <v>91</v>
      </c>
      <c r="B44" t="s">
        <v>104</v>
      </c>
      <c r="C44">
        <v>1907</v>
      </c>
      <c r="D44">
        <v>1907</v>
      </c>
      <c r="E44" s="8">
        <v>0.32402073732718895</v>
      </c>
      <c r="F44" s="5" t="s">
        <v>20</v>
      </c>
      <c r="G44" s="5" t="s">
        <v>20</v>
      </c>
      <c r="H44" s="15">
        <v>0</v>
      </c>
      <c r="I44">
        <v>0</v>
      </c>
      <c r="J44">
        <v>2</v>
      </c>
      <c r="K44">
        <v>64</v>
      </c>
      <c r="L44">
        <v>400</v>
      </c>
      <c r="M44">
        <v>600</v>
      </c>
    </row>
    <row r="45" spans="1:13" ht="12.75">
      <c r="A45">
        <v>94</v>
      </c>
      <c r="B45" t="s">
        <v>146</v>
      </c>
      <c r="C45">
        <v>1909</v>
      </c>
      <c r="D45">
        <v>1910</v>
      </c>
      <c r="E45" s="8">
        <v>0.9221056375600214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260</v>
      </c>
      <c r="L45">
        <v>2000</v>
      </c>
      <c r="M45">
        <v>8000</v>
      </c>
    </row>
    <row r="46" spans="1:13" ht="12.75">
      <c r="A46">
        <v>97</v>
      </c>
      <c r="B46" t="s">
        <v>156</v>
      </c>
      <c r="C46">
        <v>1911</v>
      </c>
      <c r="D46">
        <v>1912</v>
      </c>
      <c r="E46" s="8">
        <v>0.35147417488902016</v>
      </c>
      <c r="F46" s="5" t="s">
        <v>21</v>
      </c>
      <c r="G46" s="5" t="s">
        <v>21</v>
      </c>
      <c r="H46" s="15">
        <v>1</v>
      </c>
      <c r="I46">
        <v>0</v>
      </c>
      <c r="J46">
        <v>0</v>
      </c>
      <c r="K46">
        <v>386</v>
      </c>
      <c r="L46">
        <v>14000</v>
      </c>
      <c r="M46">
        <v>6000</v>
      </c>
    </row>
    <row r="47" spans="1:13" ht="12.75">
      <c r="A47">
        <v>100</v>
      </c>
      <c r="B47" t="s">
        <v>124</v>
      </c>
      <c r="C47">
        <v>1912</v>
      </c>
      <c r="D47">
        <v>1913</v>
      </c>
      <c r="E47" s="8">
        <v>0.3016588723197741</v>
      </c>
      <c r="F47" s="5" t="s">
        <v>20</v>
      </c>
      <c r="G47" s="5" t="s">
        <v>20</v>
      </c>
      <c r="H47" s="15">
        <v>0</v>
      </c>
      <c r="I47">
        <v>0</v>
      </c>
      <c r="J47">
        <v>1</v>
      </c>
      <c r="K47">
        <v>185</v>
      </c>
      <c r="L47">
        <v>52000</v>
      </c>
      <c r="M47">
        <v>30000</v>
      </c>
    </row>
    <row r="48" spans="1:13" ht="12.75">
      <c r="A48">
        <v>109</v>
      </c>
      <c r="B48" t="s">
        <v>157</v>
      </c>
      <c r="C48">
        <v>1919</v>
      </c>
      <c r="D48">
        <v>1920</v>
      </c>
      <c r="E48" s="8">
        <v>0.7706129001955611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613</v>
      </c>
      <c r="L48">
        <v>60000</v>
      </c>
      <c r="M48">
        <v>40000</v>
      </c>
    </row>
    <row r="49" spans="1:13" ht="12.75">
      <c r="A49">
        <v>112</v>
      </c>
      <c r="B49" t="s">
        <v>125</v>
      </c>
      <c r="C49">
        <v>1919</v>
      </c>
      <c r="D49">
        <v>1919</v>
      </c>
      <c r="E49" s="8">
        <v>0.8248436972145479</v>
      </c>
      <c r="F49" s="5" t="s">
        <v>20</v>
      </c>
      <c r="G49" s="5" t="s">
        <v>20</v>
      </c>
      <c r="H49" s="15">
        <v>0</v>
      </c>
      <c r="I49">
        <v>0</v>
      </c>
      <c r="J49">
        <v>1</v>
      </c>
      <c r="K49">
        <v>111</v>
      </c>
      <c r="L49">
        <v>5000</v>
      </c>
      <c r="M49">
        <v>6000</v>
      </c>
    </row>
    <row r="50" spans="1:13" ht="12.75">
      <c r="A50">
        <v>115</v>
      </c>
      <c r="B50" t="s">
        <v>74</v>
      </c>
      <c r="C50">
        <v>1919</v>
      </c>
      <c r="D50">
        <v>1922</v>
      </c>
      <c r="E50" s="8">
        <v>0.3234648230988207</v>
      </c>
      <c r="F50" s="5" t="s">
        <v>21</v>
      </c>
      <c r="G50" s="5" t="s">
        <v>21</v>
      </c>
      <c r="H50" s="15">
        <v>1</v>
      </c>
      <c r="I50">
        <v>0</v>
      </c>
      <c r="J50">
        <v>0</v>
      </c>
      <c r="K50">
        <v>1256</v>
      </c>
      <c r="L50">
        <v>30000</v>
      </c>
      <c r="M50">
        <v>20000</v>
      </c>
    </row>
    <row r="51" spans="1:13" ht="12.75">
      <c r="A51">
        <v>116</v>
      </c>
      <c r="B51" t="s">
        <v>158</v>
      </c>
      <c r="C51">
        <v>1919</v>
      </c>
      <c r="D51">
        <v>1921</v>
      </c>
      <c r="E51" s="8">
        <v>0.9132831930895823</v>
      </c>
      <c r="F51" s="5" t="s">
        <v>5</v>
      </c>
      <c r="G51" s="5" t="s">
        <v>21</v>
      </c>
      <c r="H51" s="15">
        <v>1</v>
      </c>
      <c r="I51">
        <v>0</v>
      </c>
      <c r="J51">
        <v>0</v>
      </c>
      <c r="K51">
        <v>720</v>
      </c>
      <c r="L51">
        <v>5000</v>
      </c>
      <c r="M51">
        <v>35000</v>
      </c>
    </row>
    <row r="52" spans="1:13" ht="12.75">
      <c r="A52">
        <v>117</v>
      </c>
      <c r="B52" t="s">
        <v>159</v>
      </c>
      <c r="C52">
        <v>1920</v>
      </c>
      <c r="D52">
        <v>1920</v>
      </c>
      <c r="E52" s="8">
        <v>0.9480555739747397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140</v>
      </c>
      <c r="L52">
        <v>500</v>
      </c>
      <c r="M52">
        <v>500</v>
      </c>
    </row>
    <row r="53" spans="1:13" ht="12.75">
      <c r="A53">
        <v>118</v>
      </c>
      <c r="B53" t="s">
        <v>160</v>
      </c>
      <c r="C53">
        <v>1929</v>
      </c>
      <c r="D53">
        <v>1929</v>
      </c>
      <c r="E53" s="8">
        <v>0.5136691288496333</v>
      </c>
      <c r="F53" s="5" t="s">
        <v>20</v>
      </c>
      <c r="G53" s="5" t="s">
        <v>9</v>
      </c>
      <c r="H53" s="15">
        <v>1</v>
      </c>
      <c r="I53">
        <v>0</v>
      </c>
      <c r="J53">
        <v>0</v>
      </c>
      <c r="K53">
        <v>109</v>
      </c>
      <c r="L53">
        <v>200</v>
      </c>
      <c r="M53">
        <v>3000</v>
      </c>
    </row>
    <row r="54" spans="1:13" ht="12.75">
      <c r="A54">
        <v>121</v>
      </c>
      <c r="B54" t="s">
        <v>161</v>
      </c>
      <c r="C54">
        <v>1931</v>
      </c>
      <c r="D54">
        <v>1933</v>
      </c>
      <c r="E54" s="8">
        <v>0.24698252729322523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505</v>
      </c>
      <c r="L54">
        <v>10000</v>
      </c>
      <c r="M54">
        <v>50000</v>
      </c>
    </row>
    <row r="55" spans="1:13" ht="12.75">
      <c r="A55">
        <v>124</v>
      </c>
      <c r="B55" t="s">
        <v>162</v>
      </c>
      <c r="C55">
        <v>1932</v>
      </c>
      <c r="D55">
        <v>1935</v>
      </c>
      <c r="E55" s="8">
        <v>0.3309332335889284</v>
      </c>
      <c r="F55" s="5" t="s">
        <v>20</v>
      </c>
      <c r="G55" s="5" t="s">
        <v>20</v>
      </c>
      <c r="H55" s="15">
        <v>1</v>
      </c>
      <c r="I55">
        <v>0</v>
      </c>
      <c r="J55">
        <v>0</v>
      </c>
      <c r="K55">
        <v>1093</v>
      </c>
      <c r="L55">
        <v>36000</v>
      </c>
      <c r="M55">
        <v>56661</v>
      </c>
    </row>
    <row r="56" spans="1:13" ht="12.75">
      <c r="A56">
        <v>125</v>
      </c>
      <c r="B56" t="s">
        <v>163</v>
      </c>
      <c r="C56">
        <v>1934</v>
      </c>
      <c r="D56">
        <v>1934</v>
      </c>
      <c r="E56" s="8">
        <v>0.3739313244569026</v>
      </c>
      <c r="F56" s="5" t="s">
        <v>20</v>
      </c>
      <c r="G56" s="5" t="s">
        <v>9</v>
      </c>
      <c r="H56" s="15">
        <v>1</v>
      </c>
      <c r="I56">
        <v>0</v>
      </c>
      <c r="J56">
        <v>0</v>
      </c>
      <c r="K56">
        <v>55</v>
      </c>
      <c r="L56">
        <v>100</v>
      </c>
      <c r="M56">
        <v>2000</v>
      </c>
    </row>
    <row r="57" spans="1:13" ht="12.75">
      <c r="A57">
        <v>127</v>
      </c>
      <c r="B57" t="s">
        <v>164</v>
      </c>
      <c r="C57">
        <v>1935</v>
      </c>
      <c r="D57">
        <v>1936</v>
      </c>
      <c r="E57" s="8">
        <v>0.9228420320211695</v>
      </c>
      <c r="F57" s="5" t="s">
        <v>20</v>
      </c>
      <c r="G57" s="5" t="s">
        <v>21</v>
      </c>
      <c r="H57" s="15">
        <v>1</v>
      </c>
      <c r="I57">
        <v>0</v>
      </c>
      <c r="J57">
        <v>0</v>
      </c>
      <c r="K57">
        <v>220</v>
      </c>
      <c r="L57">
        <v>4000</v>
      </c>
      <c r="M57">
        <v>16000</v>
      </c>
    </row>
    <row r="58" spans="1:13" ht="12.75">
      <c r="A58">
        <v>130</v>
      </c>
      <c r="B58" t="s">
        <v>78</v>
      </c>
      <c r="C58">
        <v>1937</v>
      </c>
      <c r="D58">
        <v>1941</v>
      </c>
      <c r="E58" s="8">
        <v>0.31298336616814787</v>
      </c>
      <c r="F58" s="5" t="s">
        <v>20</v>
      </c>
      <c r="G58" s="5" t="s">
        <v>9</v>
      </c>
      <c r="H58" s="15">
        <v>1</v>
      </c>
      <c r="I58">
        <v>0</v>
      </c>
      <c r="J58">
        <v>0</v>
      </c>
      <c r="K58">
        <v>1615</v>
      </c>
      <c r="L58">
        <v>250000</v>
      </c>
      <c r="M58">
        <v>750000</v>
      </c>
    </row>
    <row r="59" spans="1:13" ht="12.75">
      <c r="A59">
        <v>133</v>
      </c>
      <c r="B59" t="s">
        <v>165</v>
      </c>
      <c r="C59">
        <v>1938</v>
      </c>
      <c r="D59">
        <v>1938</v>
      </c>
      <c r="E59" s="8">
        <v>0.7355863796809609</v>
      </c>
      <c r="F59" s="5" t="s">
        <v>21</v>
      </c>
      <c r="G59" s="5" t="s">
        <v>7</v>
      </c>
      <c r="H59" s="15">
        <v>1</v>
      </c>
      <c r="I59">
        <v>0</v>
      </c>
      <c r="J59">
        <v>0</v>
      </c>
      <c r="K59">
        <v>14</v>
      </c>
      <c r="L59">
        <v>1200</v>
      </c>
      <c r="M59">
        <v>526</v>
      </c>
    </row>
    <row r="60" spans="1:13" ht="12.75">
      <c r="A60">
        <v>142</v>
      </c>
      <c r="B60" t="s">
        <v>42</v>
      </c>
      <c r="C60">
        <v>1939</v>
      </c>
      <c r="D60">
        <v>1940</v>
      </c>
      <c r="E60" s="8">
        <v>0.9871800002572719</v>
      </c>
      <c r="F60" s="5" t="s">
        <v>20</v>
      </c>
      <c r="G60" s="5" t="s">
        <v>20</v>
      </c>
      <c r="H60" s="15">
        <v>1</v>
      </c>
      <c r="I60">
        <v>0</v>
      </c>
      <c r="J60">
        <v>0</v>
      </c>
      <c r="K60">
        <v>104</v>
      </c>
      <c r="L60">
        <v>50000</v>
      </c>
      <c r="M60">
        <v>24900</v>
      </c>
    </row>
    <row r="61" spans="1:13" ht="12.75">
      <c r="A61">
        <v>145</v>
      </c>
      <c r="B61" t="s">
        <v>54</v>
      </c>
      <c r="C61">
        <v>1940</v>
      </c>
      <c r="D61">
        <v>1941</v>
      </c>
      <c r="E61" s="8">
        <v>0.04187408084983803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53</v>
      </c>
      <c r="L61">
        <v>700</v>
      </c>
      <c r="M61">
        <v>700</v>
      </c>
    </row>
    <row r="62" spans="1:13" ht="12.75">
      <c r="A62">
        <v>147</v>
      </c>
      <c r="B62" t="s">
        <v>86</v>
      </c>
      <c r="C62">
        <v>1948</v>
      </c>
      <c r="D62">
        <v>1949</v>
      </c>
      <c r="E62" s="8">
        <v>0.1836841097728189</v>
      </c>
      <c r="F62" s="5" t="s">
        <v>5</v>
      </c>
      <c r="G62" s="5" t="s">
        <v>21</v>
      </c>
      <c r="H62" s="15">
        <v>1</v>
      </c>
      <c r="I62">
        <v>0</v>
      </c>
      <c r="J62">
        <v>0</v>
      </c>
      <c r="K62">
        <v>169</v>
      </c>
      <c r="L62">
        <v>1000</v>
      </c>
      <c r="M62">
        <v>1000</v>
      </c>
    </row>
    <row r="63" spans="1:13" ht="12.75">
      <c r="A63">
        <v>148</v>
      </c>
      <c r="B63" t="s">
        <v>126</v>
      </c>
      <c r="C63">
        <v>1948</v>
      </c>
      <c r="D63">
        <v>1948</v>
      </c>
      <c r="E63" s="8">
        <v>0.8511948626171176</v>
      </c>
      <c r="F63" s="5" t="s">
        <v>21</v>
      </c>
      <c r="G63" s="5" t="s">
        <v>21</v>
      </c>
      <c r="H63" s="15">
        <v>0</v>
      </c>
      <c r="I63">
        <v>0</v>
      </c>
      <c r="J63">
        <v>1</v>
      </c>
      <c r="K63">
        <v>143</v>
      </c>
      <c r="L63">
        <v>5000</v>
      </c>
      <c r="M63">
        <v>3000</v>
      </c>
    </row>
    <row r="64" spans="1:13" ht="12.75">
      <c r="A64">
        <v>154</v>
      </c>
      <c r="B64" t="s">
        <v>62</v>
      </c>
      <c r="C64">
        <v>1956</v>
      </c>
      <c r="D64">
        <v>1956</v>
      </c>
      <c r="E64" s="8">
        <v>0.9713255800154276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23</v>
      </c>
      <c r="L64">
        <v>1500</v>
      </c>
      <c r="M64">
        <v>2502</v>
      </c>
    </row>
    <row r="65" spans="1:13" ht="12.75">
      <c r="A65">
        <v>160</v>
      </c>
      <c r="B65" t="s">
        <v>166</v>
      </c>
      <c r="C65">
        <v>1962</v>
      </c>
      <c r="D65">
        <v>1962</v>
      </c>
      <c r="E65" s="8">
        <v>0.6784134036478943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34</v>
      </c>
      <c r="L65">
        <v>500</v>
      </c>
      <c r="M65">
        <v>1353</v>
      </c>
    </row>
    <row r="66" spans="1:13" ht="12.75">
      <c r="A66">
        <v>166</v>
      </c>
      <c r="B66" t="s">
        <v>83</v>
      </c>
      <c r="C66">
        <v>1965</v>
      </c>
      <c r="D66">
        <v>1965</v>
      </c>
      <c r="E66" s="8">
        <v>0.17617369669069474</v>
      </c>
      <c r="F66" s="5" t="s">
        <v>20</v>
      </c>
      <c r="G66" s="5" t="s">
        <v>7</v>
      </c>
      <c r="H66" s="15">
        <v>1</v>
      </c>
      <c r="I66">
        <v>0</v>
      </c>
      <c r="J66">
        <v>0</v>
      </c>
      <c r="K66">
        <v>50</v>
      </c>
      <c r="L66">
        <v>3800</v>
      </c>
      <c r="M66">
        <v>3261</v>
      </c>
    </row>
    <row r="67" spans="1:13" ht="12.75">
      <c r="A67">
        <v>169</v>
      </c>
      <c r="B67" t="s">
        <v>127</v>
      </c>
      <c r="C67">
        <v>1967</v>
      </c>
      <c r="D67">
        <v>1967</v>
      </c>
      <c r="E67" s="8">
        <v>0.8473669278705525</v>
      </c>
      <c r="F67" s="5" t="s">
        <v>21</v>
      </c>
      <c r="G67" s="5" t="s">
        <v>21</v>
      </c>
      <c r="H67" s="15">
        <v>0</v>
      </c>
      <c r="I67">
        <v>0</v>
      </c>
      <c r="J67">
        <v>1</v>
      </c>
      <c r="K67">
        <v>6</v>
      </c>
      <c r="L67">
        <v>18600</v>
      </c>
      <c r="M67">
        <v>1000</v>
      </c>
    </row>
    <row r="68" spans="1:13" ht="12.75">
      <c r="A68">
        <v>172</v>
      </c>
      <c r="B68" t="s">
        <v>167</v>
      </c>
      <c r="C68">
        <v>1969</v>
      </c>
      <c r="D68">
        <v>1970</v>
      </c>
      <c r="E68" s="8">
        <v>0.7869404082593094</v>
      </c>
      <c r="F68" s="5" t="s">
        <v>5</v>
      </c>
      <c r="G68" s="5" t="s">
        <v>7</v>
      </c>
      <c r="H68" s="15">
        <v>1</v>
      </c>
      <c r="I68">
        <v>0</v>
      </c>
      <c r="J68">
        <v>0</v>
      </c>
      <c r="K68">
        <v>520</v>
      </c>
      <c r="L68">
        <v>5000</v>
      </c>
      <c r="M68">
        <v>368</v>
      </c>
    </row>
    <row r="69" spans="1:13" ht="12.75">
      <c r="A69">
        <v>175</v>
      </c>
      <c r="B69" t="s">
        <v>168</v>
      </c>
      <c r="C69">
        <v>1969</v>
      </c>
      <c r="D69">
        <v>1969</v>
      </c>
      <c r="E69" s="8">
        <v>0.4169141785211818</v>
      </c>
      <c r="F69" s="5" t="s">
        <v>21</v>
      </c>
      <c r="G69" s="5" t="s">
        <v>7</v>
      </c>
      <c r="H69" s="15">
        <v>1</v>
      </c>
      <c r="I69">
        <v>0</v>
      </c>
      <c r="J69">
        <v>0</v>
      </c>
      <c r="K69">
        <v>5</v>
      </c>
      <c r="L69">
        <v>1200</v>
      </c>
      <c r="M69">
        <v>700</v>
      </c>
    </row>
    <row r="70" spans="1:13" ht="12.75">
      <c r="A70">
        <v>178</v>
      </c>
      <c r="B70" t="s">
        <v>169</v>
      </c>
      <c r="C70">
        <v>1971</v>
      </c>
      <c r="D70">
        <v>1971</v>
      </c>
      <c r="E70" s="8">
        <v>0.8598971805483704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15</v>
      </c>
      <c r="L70">
        <v>8000</v>
      </c>
      <c r="M70">
        <v>3000</v>
      </c>
    </row>
    <row r="71" spans="1:13" ht="12.75">
      <c r="A71">
        <v>184</v>
      </c>
      <c r="B71" t="s">
        <v>46</v>
      </c>
      <c r="C71">
        <v>1974</v>
      </c>
      <c r="D71">
        <v>1974</v>
      </c>
      <c r="E71" s="8">
        <v>0.9834900895643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13</v>
      </c>
      <c r="L71">
        <v>1000</v>
      </c>
      <c r="M71">
        <v>500</v>
      </c>
    </row>
    <row r="72" spans="1:13" ht="12.75">
      <c r="A72">
        <v>187</v>
      </c>
      <c r="B72" t="s">
        <v>170</v>
      </c>
      <c r="C72">
        <v>1975</v>
      </c>
      <c r="D72">
        <v>1979</v>
      </c>
      <c r="E72" s="8">
        <v>0.8918309050830214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1348</v>
      </c>
      <c r="L72">
        <v>3000</v>
      </c>
      <c r="M72">
        <v>5000</v>
      </c>
    </row>
    <row r="73" spans="1:13" ht="12.75">
      <c r="A73">
        <v>189</v>
      </c>
      <c r="B73" t="s">
        <v>81</v>
      </c>
      <c r="C73">
        <v>1977</v>
      </c>
      <c r="D73">
        <v>1978</v>
      </c>
      <c r="E73" s="8">
        <v>0.1006129310601327</v>
      </c>
      <c r="F73" s="5" t="s">
        <v>21</v>
      </c>
      <c r="G73" s="5" t="s">
        <v>21</v>
      </c>
      <c r="H73" s="15">
        <v>0</v>
      </c>
      <c r="I73">
        <v>0</v>
      </c>
      <c r="J73">
        <v>2</v>
      </c>
      <c r="K73">
        <v>226</v>
      </c>
      <c r="L73">
        <v>3500</v>
      </c>
      <c r="M73">
        <v>2500</v>
      </c>
    </row>
    <row r="74" spans="1:13" ht="12.75">
      <c r="A74">
        <v>190</v>
      </c>
      <c r="B74" t="s">
        <v>115</v>
      </c>
      <c r="C74">
        <v>1978</v>
      </c>
      <c r="D74">
        <v>1979</v>
      </c>
      <c r="E74" s="8">
        <v>0.6576725820360368</v>
      </c>
      <c r="F74" s="5" t="s">
        <v>21</v>
      </c>
      <c r="G74" s="5" t="s">
        <v>21</v>
      </c>
      <c r="H74" s="15">
        <v>0</v>
      </c>
      <c r="I74">
        <v>0</v>
      </c>
      <c r="J74">
        <v>1</v>
      </c>
      <c r="K74">
        <v>165</v>
      </c>
      <c r="L74">
        <v>2000</v>
      </c>
      <c r="M74">
        <v>1000</v>
      </c>
    </row>
    <row r="75" spans="1:13" ht="12.75">
      <c r="A75">
        <v>193</v>
      </c>
      <c r="B75" t="s">
        <v>171</v>
      </c>
      <c r="C75">
        <v>1979</v>
      </c>
      <c r="D75">
        <v>1979</v>
      </c>
      <c r="E75" s="8">
        <v>0.9294567425353907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22</v>
      </c>
      <c r="L75">
        <v>13000</v>
      </c>
      <c r="M75">
        <v>8000</v>
      </c>
    </row>
    <row r="76" spans="1:13" ht="12.75">
      <c r="A76">
        <v>199</v>
      </c>
      <c r="B76" t="s">
        <v>172</v>
      </c>
      <c r="C76">
        <v>1980</v>
      </c>
      <c r="D76">
        <v>1988</v>
      </c>
      <c r="E76" s="8">
        <v>0.41831632108688693</v>
      </c>
      <c r="F76" s="5" t="s">
        <v>5</v>
      </c>
      <c r="G76" s="5" t="s">
        <v>21</v>
      </c>
      <c r="H76" s="15">
        <v>1</v>
      </c>
      <c r="I76">
        <v>0</v>
      </c>
      <c r="J76">
        <v>0</v>
      </c>
      <c r="K76">
        <v>2890</v>
      </c>
      <c r="L76">
        <v>500000</v>
      </c>
      <c r="M76">
        <v>750000</v>
      </c>
    </row>
    <row r="77" spans="1:13" ht="12.75">
      <c r="A77">
        <v>202</v>
      </c>
      <c r="B77" t="s">
        <v>88</v>
      </c>
      <c r="C77">
        <v>1982</v>
      </c>
      <c r="D77">
        <v>1982</v>
      </c>
      <c r="E77" s="8">
        <v>0.22706536436795188</v>
      </c>
      <c r="F77" s="5" t="s">
        <v>21</v>
      </c>
      <c r="G77" s="5" t="s">
        <v>21</v>
      </c>
      <c r="H77" s="15">
        <v>1</v>
      </c>
      <c r="I77">
        <v>0</v>
      </c>
      <c r="J77">
        <v>0</v>
      </c>
      <c r="K77">
        <v>88</v>
      </c>
      <c r="L77">
        <v>655</v>
      </c>
      <c r="M77">
        <v>255</v>
      </c>
    </row>
    <row r="78" spans="1:13" ht="12.75">
      <c r="A78">
        <v>205</v>
      </c>
      <c r="B78" t="s">
        <v>173</v>
      </c>
      <c r="C78">
        <v>1982</v>
      </c>
      <c r="D78">
        <v>1982</v>
      </c>
      <c r="E78" s="8">
        <v>0.4783993989397966</v>
      </c>
      <c r="F78" s="5" t="s">
        <v>5</v>
      </c>
      <c r="G78" s="5" t="s">
        <v>7</v>
      </c>
      <c r="H78" s="15">
        <v>1</v>
      </c>
      <c r="I78">
        <v>0</v>
      </c>
      <c r="J78">
        <v>0</v>
      </c>
      <c r="K78">
        <v>138</v>
      </c>
      <c r="L78">
        <v>1000</v>
      </c>
      <c r="M78">
        <v>235</v>
      </c>
    </row>
    <row r="79" spans="1:13" ht="12.75">
      <c r="A79">
        <v>208</v>
      </c>
      <c r="B79" t="s">
        <v>171</v>
      </c>
      <c r="C79">
        <v>1987</v>
      </c>
      <c r="D79">
        <v>1987</v>
      </c>
      <c r="E79" s="8">
        <v>0.8930262159086979</v>
      </c>
      <c r="F79" s="5" t="s">
        <v>5</v>
      </c>
      <c r="G79" s="5" t="s">
        <v>7</v>
      </c>
      <c r="H79" s="15">
        <v>1</v>
      </c>
      <c r="I79">
        <v>0</v>
      </c>
      <c r="J79">
        <v>0</v>
      </c>
      <c r="K79">
        <v>33</v>
      </c>
      <c r="L79">
        <v>1800</v>
      </c>
      <c r="M79">
        <v>2200</v>
      </c>
    </row>
    <row r="80" spans="1:13" ht="12.75">
      <c r="A80">
        <v>10</v>
      </c>
      <c r="B80" t="s">
        <v>87</v>
      </c>
      <c r="C80">
        <v>1848</v>
      </c>
      <c r="D80">
        <v>1848</v>
      </c>
      <c r="E80" s="8">
        <v>0.19477119476060417</v>
      </c>
      <c r="F80" s="5" t="s">
        <v>21</v>
      </c>
      <c r="G80" s="5" t="s">
        <v>7</v>
      </c>
      <c r="H80" s="15">
        <v>0</v>
      </c>
      <c r="I80">
        <v>3</v>
      </c>
      <c r="J80">
        <v>0</v>
      </c>
      <c r="K80">
        <v>143</v>
      </c>
      <c r="L80">
        <v>3600</v>
      </c>
      <c r="M80">
        <v>3927</v>
      </c>
    </row>
    <row r="81" spans="1:13" ht="12.75">
      <c r="A81">
        <v>16</v>
      </c>
      <c r="B81" t="s">
        <v>57</v>
      </c>
      <c r="C81">
        <v>1849</v>
      </c>
      <c r="D81">
        <v>1849</v>
      </c>
      <c r="E81" s="8">
        <v>0.9444086844946271</v>
      </c>
      <c r="F81" s="5" t="s">
        <v>20</v>
      </c>
      <c r="G81" s="5" t="s">
        <v>20</v>
      </c>
      <c r="H81" s="15">
        <v>0</v>
      </c>
      <c r="I81">
        <v>3</v>
      </c>
      <c r="J81">
        <v>1</v>
      </c>
      <c r="K81">
        <v>55</v>
      </c>
      <c r="L81">
        <v>1200</v>
      </c>
      <c r="M81">
        <v>1400</v>
      </c>
    </row>
    <row r="82" spans="1:13" ht="12.75">
      <c r="A82">
        <v>28</v>
      </c>
      <c r="B82" t="s">
        <v>76</v>
      </c>
      <c r="C82">
        <v>1859</v>
      </c>
      <c r="D82">
        <v>1859</v>
      </c>
      <c r="E82" s="8">
        <v>0.15243280342799903</v>
      </c>
      <c r="F82" s="5" t="s">
        <v>20</v>
      </c>
      <c r="G82" s="5" t="s">
        <v>20</v>
      </c>
      <c r="H82" s="15">
        <v>0</v>
      </c>
      <c r="I82">
        <v>3</v>
      </c>
      <c r="J82">
        <v>0</v>
      </c>
      <c r="K82">
        <v>75</v>
      </c>
      <c r="L82">
        <v>10000</v>
      </c>
      <c r="M82">
        <v>12500</v>
      </c>
    </row>
    <row r="83" spans="1:13" ht="12.75">
      <c r="A83">
        <v>49</v>
      </c>
      <c r="B83" t="s">
        <v>122</v>
      </c>
      <c r="C83">
        <v>1864</v>
      </c>
      <c r="D83">
        <v>1870</v>
      </c>
      <c r="E83" s="8">
        <v>0.8222739272450669</v>
      </c>
      <c r="F83" s="5" t="s">
        <v>20</v>
      </c>
      <c r="G83" s="5" t="s">
        <v>20</v>
      </c>
      <c r="H83" s="15">
        <v>0</v>
      </c>
      <c r="I83">
        <v>3</v>
      </c>
      <c r="J83">
        <v>0</v>
      </c>
      <c r="K83">
        <v>1936</v>
      </c>
      <c r="L83">
        <v>110000</v>
      </c>
      <c r="M83">
        <v>200000</v>
      </c>
    </row>
    <row r="84" spans="1:13" ht="12.75">
      <c r="A84">
        <v>55</v>
      </c>
      <c r="B84" t="s">
        <v>100</v>
      </c>
      <c r="C84">
        <v>1866</v>
      </c>
      <c r="D84">
        <v>1866</v>
      </c>
      <c r="E84" s="8">
        <v>0.4583506418732344</v>
      </c>
      <c r="F84" s="5" t="s">
        <v>20</v>
      </c>
      <c r="G84" s="5" t="s">
        <v>20</v>
      </c>
      <c r="H84" s="15">
        <v>0</v>
      </c>
      <c r="I84">
        <v>3</v>
      </c>
      <c r="J84">
        <v>5</v>
      </c>
      <c r="K84">
        <v>42</v>
      </c>
      <c r="L84">
        <v>14100</v>
      </c>
      <c r="M84">
        <v>30000</v>
      </c>
    </row>
    <row r="85" spans="1:13" ht="12.75">
      <c r="A85">
        <v>103</v>
      </c>
      <c r="B85" t="s">
        <v>105</v>
      </c>
      <c r="C85">
        <v>1913</v>
      </c>
      <c r="D85">
        <v>1913</v>
      </c>
      <c r="E85" s="8">
        <v>0.3668945481468367</v>
      </c>
      <c r="F85" s="5" t="s">
        <v>20</v>
      </c>
      <c r="G85" s="5" t="s">
        <v>20</v>
      </c>
      <c r="H85" s="15">
        <v>0</v>
      </c>
      <c r="I85">
        <v>3</v>
      </c>
      <c r="J85">
        <v>1</v>
      </c>
      <c r="K85">
        <v>31</v>
      </c>
      <c r="L85">
        <v>42500</v>
      </c>
      <c r="M85">
        <v>18500</v>
      </c>
    </row>
    <row r="86" spans="1:13" ht="12.75">
      <c r="A86">
        <v>136</v>
      </c>
      <c r="B86" t="s">
        <v>106</v>
      </c>
      <c r="C86">
        <v>1939</v>
      </c>
      <c r="D86">
        <v>1939</v>
      </c>
      <c r="E86" s="8">
        <v>0.29928378531093486</v>
      </c>
      <c r="F86" s="5" t="s">
        <v>21</v>
      </c>
      <c r="G86" s="5" t="s">
        <v>21</v>
      </c>
      <c r="H86" s="15">
        <v>0</v>
      </c>
      <c r="I86">
        <v>3</v>
      </c>
      <c r="J86">
        <v>2</v>
      </c>
      <c r="K86">
        <v>129</v>
      </c>
      <c r="L86">
        <v>20000</v>
      </c>
      <c r="M86">
        <v>8000</v>
      </c>
    </row>
    <row r="87" spans="1:13" ht="12.75">
      <c r="A87">
        <v>181</v>
      </c>
      <c r="B87" t="s">
        <v>114</v>
      </c>
      <c r="C87">
        <v>1973</v>
      </c>
      <c r="D87">
        <v>1973</v>
      </c>
      <c r="E87" s="8">
        <v>0.8019412097638516</v>
      </c>
      <c r="F87" s="5" t="s">
        <v>21</v>
      </c>
      <c r="G87" s="5" t="s">
        <v>7</v>
      </c>
      <c r="H87" s="15">
        <v>0</v>
      </c>
      <c r="I87">
        <v>3</v>
      </c>
      <c r="J87">
        <v>1</v>
      </c>
      <c r="K87">
        <v>19</v>
      </c>
      <c r="L87">
        <v>13401</v>
      </c>
      <c r="M87">
        <v>3000</v>
      </c>
    </row>
    <row r="88" spans="1:13" ht="12.75">
      <c r="A88">
        <v>22</v>
      </c>
      <c r="B88" t="s">
        <v>96</v>
      </c>
      <c r="C88">
        <v>1853</v>
      </c>
      <c r="D88">
        <v>1856</v>
      </c>
      <c r="E88" s="8">
        <v>0.7418363456279363</v>
      </c>
      <c r="F88" s="5" t="s">
        <v>21</v>
      </c>
      <c r="G88" s="5" t="s">
        <v>21</v>
      </c>
      <c r="H88" s="15">
        <v>0</v>
      </c>
      <c r="I88">
        <v>4</v>
      </c>
      <c r="J88">
        <v>0</v>
      </c>
      <c r="K88">
        <v>861</v>
      </c>
      <c r="L88">
        <v>100000</v>
      </c>
      <c r="M88">
        <v>164200</v>
      </c>
    </row>
    <row r="89" spans="1:13" ht="12.75">
      <c r="A89">
        <v>52</v>
      </c>
      <c r="B89" t="s">
        <v>97</v>
      </c>
      <c r="C89">
        <v>1865</v>
      </c>
      <c r="D89">
        <v>1866</v>
      </c>
      <c r="E89" s="8">
        <v>0.9288763259582288</v>
      </c>
      <c r="F89" s="5" t="s">
        <v>21</v>
      </c>
      <c r="G89" s="5" t="s">
        <v>7</v>
      </c>
      <c r="H89" s="15">
        <v>0</v>
      </c>
      <c r="I89">
        <v>4</v>
      </c>
      <c r="J89">
        <v>0</v>
      </c>
      <c r="K89">
        <v>197</v>
      </c>
      <c r="L89">
        <v>300</v>
      </c>
      <c r="M89">
        <v>700</v>
      </c>
    </row>
    <row r="90" spans="1:13" ht="12.75">
      <c r="A90">
        <v>64</v>
      </c>
      <c r="B90" t="s">
        <v>123</v>
      </c>
      <c r="C90">
        <v>1879</v>
      </c>
      <c r="D90">
        <v>1883</v>
      </c>
      <c r="E90" s="8">
        <v>0.7307064774025127</v>
      </c>
      <c r="F90" s="5" t="s">
        <v>20</v>
      </c>
      <c r="G90" s="5" t="s">
        <v>20</v>
      </c>
      <c r="H90" s="15">
        <v>0</v>
      </c>
      <c r="I90">
        <v>4</v>
      </c>
      <c r="J90">
        <v>0</v>
      </c>
      <c r="K90">
        <v>1762</v>
      </c>
      <c r="L90">
        <v>3000</v>
      </c>
      <c r="M90">
        <v>11000</v>
      </c>
    </row>
    <row r="91" spans="1:13" ht="12.75">
      <c r="A91">
        <v>157</v>
      </c>
      <c r="B91" t="s">
        <v>112</v>
      </c>
      <c r="C91">
        <v>1956</v>
      </c>
      <c r="D91">
        <v>1956</v>
      </c>
      <c r="E91" s="8">
        <v>0.8147506168212625</v>
      </c>
      <c r="F91" s="5" t="s">
        <v>21</v>
      </c>
      <c r="G91" s="5" t="s">
        <v>21</v>
      </c>
      <c r="H91" s="15">
        <v>0</v>
      </c>
      <c r="I91">
        <v>4</v>
      </c>
      <c r="J91">
        <v>0</v>
      </c>
      <c r="K91">
        <v>9</v>
      </c>
      <c r="L91">
        <v>3000</v>
      </c>
      <c r="M91">
        <v>221</v>
      </c>
    </row>
    <row r="92" spans="1:13" ht="12.75">
      <c r="A92">
        <v>163</v>
      </c>
      <c r="B92" t="s">
        <v>71</v>
      </c>
      <c r="C92">
        <v>1965</v>
      </c>
      <c r="D92">
        <v>1975</v>
      </c>
      <c r="E92" s="8">
        <v>0.018180767131692897</v>
      </c>
      <c r="F92" s="5" t="s">
        <v>20</v>
      </c>
      <c r="G92" s="5" t="s">
        <v>20</v>
      </c>
      <c r="H92" s="15">
        <v>0</v>
      </c>
      <c r="I92">
        <v>4</v>
      </c>
      <c r="J92">
        <v>2</v>
      </c>
      <c r="K92">
        <v>3735</v>
      </c>
      <c r="L92">
        <v>700000</v>
      </c>
      <c r="M92">
        <v>321442</v>
      </c>
    </row>
    <row r="93" spans="1:13" ht="12.75">
      <c r="A93">
        <v>211</v>
      </c>
      <c r="B93" t="s">
        <v>116</v>
      </c>
      <c r="C93">
        <v>1990</v>
      </c>
      <c r="D93">
        <v>1991</v>
      </c>
      <c r="E93" s="8">
        <v>0.7805092240045198</v>
      </c>
      <c r="F93" s="5" t="s">
        <v>21</v>
      </c>
      <c r="G93" s="5" t="s">
        <v>21</v>
      </c>
      <c r="H93" s="15">
        <v>0</v>
      </c>
      <c r="I93">
        <v>4</v>
      </c>
      <c r="J93">
        <v>0</v>
      </c>
      <c r="K93">
        <v>253</v>
      </c>
      <c r="L93">
        <v>25000</v>
      </c>
      <c r="M93">
        <v>1343</v>
      </c>
    </row>
    <row r="94" spans="1:13" ht="12.75">
      <c r="A94">
        <v>106</v>
      </c>
      <c r="B94" t="s">
        <v>59</v>
      </c>
      <c r="C94">
        <v>1914</v>
      </c>
      <c r="D94">
        <v>1918</v>
      </c>
      <c r="E94" s="8">
        <v>0.9731086037636831</v>
      </c>
      <c r="F94" s="5" t="s">
        <v>21</v>
      </c>
      <c r="G94" s="5" t="s">
        <v>21</v>
      </c>
      <c r="H94" s="15">
        <v>0</v>
      </c>
      <c r="I94">
        <v>5</v>
      </c>
      <c r="J94">
        <v>0</v>
      </c>
      <c r="K94">
        <v>1567</v>
      </c>
      <c r="L94">
        <v>3386200</v>
      </c>
      <c r="M94">
        <v>5191831</v>
      </c>
    </row>
    <row r="95" spans="1:13" ht="12.75">
      <c r="A95">
        <v>139</v>
      </c>
      <c r="B95" t="s">
        <v>107</v>
      </c>
      <c r="C95">
        <v>1939</v>
      </c>
      <c r="D95">
        <v>1945</v>
      </c>
      <c r="E95" s="8">
        <v>0.9067031136156358</v>
      </c>
      <c r="F95" s="5" t="s">
        <v>21</v>
      </c>
      <c r="G95" s="5" t="s">
        <v>21</v>
      </c>
      <c r="H95" s="15">
        <v>0</v>
      </c>
      <c r="I95">
        <v>5</v>
      </c>
      <c r="J95">
        <v>0</v>
      </c>
      <c r="K95">
        <v>2175</v>
      </c>
      <c r="L95">
        <v>5637000</v>
      </c>
      <c r="M95">
        <v>10639683</v>
      </c>
    </row>
    <row r="96" spans="1:13" ht="12.75">
      <c r="A96">
        <v>151</v>
      </c>
      <c r="B96" t="s">
        <v>109</v>
      </c>
      <c r="C96">
        <v>1950</v>
      </c>
      <c r="D96">
        <v>1953</v>
      </c>
      <c r="E96" s="8">
        <v>0.36052116384257077</v>
      </c>
      <c r="F96" s="5" t="s">
        <v>5</v>
      </c>
      <c r="G96" s="5" t="s">
        <v>7</v>
      </c>
      <c r="H96" s="15">
        <v>0</v>
      </c>
      <c r="I96">
        <v>5</v>
      </c>
      <c r="J96">
        <v>0</v>
      </c>
      <c r="K96">
        <v>1130</v>
      </c>
      <c r="L96">
        <v>739191</v>
      </c>
      <c r="M96">
        <v>170642</v>
      </c>
    </row>
    <row r="100" ht="12.75">
      <c r="A100" t="s">
        <v>254</v>
      </c>
    </row>
    <row r="101" spans="1:13" ht="12.75">
      <c r="A101">
        <v>10</v>
      </c>
      <c r="B101" t="s">
        <v>87</v>
      </c>
      <c r="C101">
        <v>1848</v>
      </c>
      <c r="D101">
        <v>1848</v>
      </c>
      <c r="E101" s="8">
        <v>0.19477119476060417</v>
      </c>
      <c r="F101" s="5" t="s">
        <v>21</v>
      </c>
      <c r="G101" s="5" t="s">
        <v>7</v>
      </c>
      <c r="H101" s="15">
        <v>0</v>
      </c>
      <c r="I101">
        <v>3</v>
      </c>
      <c r="J101">
        <v>0</v>
      </c>
      <c r="K101">
        <v>143</v>
      </c>
      <c r="L101">
        <v>3600</v>
      </c>
      <c r="M101">
        <v>3927</v>
      </c>
    </row>
    <row r="102" spans="1:13" ht="12.75">
      <c r="A102">
        <v>16</v>
      </c>
      <c r="B102" t="s">
        <v>57</v>
      </c>
      <c r="C102">
        <v>1849</v>
      </c>
      <c r="D102">
        <v>1849</v>
      </c>
      <c r="E102" s="8">
        <v>0.9444086844946271</v>
      </c>
      <c r="F102" s="5" t="s">
        <v>20</v>
      </c>
      <c r="G102" s="5" t="s">
        <v>20</v>
      </c>
      <c r="H102" s="15">
        <v>0</v>
      </c>
      <c r="I102">
        <v>3</v>
      </c>
      <c r="J102">
        <v>1</v>
      </c>
      <c r="K102">
        <v>55</v>
      </c>
      <c r="L102">
        <v>1200</v>
      </c>
      <c r="M102">
        <v>1400</v>
      </c>
    </row>
    <row r="103" spans="1:13" ht="12.75">
      <c r="A103">
        <v>22</v>
      </c>
      <c r="B103" t="s">
        <v>96</v>
      </c>
      <c r="C103">
        <v>1853</v>
      </c>
      <c r="D103">
        <v>1856</v>
      </c>
      <c r="E103" s="8">
        <v>0.7418363456279363</v>
      </c>
      <c r="F103" s="5" t="s">
        <v>21</v>
      </c>
      <c r="G103" s="5" t="s">
        <v>21</v>
      </c>
      <c r="H103" s="15">
        <v>0</v>
      </c>
      <c r="I103">
        <v>4</v>
      </c>
      <c r="J103">
        <v>0</v>
      </c>
      <c r="K103">
        <v>861</v>
      </c>
      <c r="L103">
        <v>100000</v>
      </c>
      <c r="M103">
        <v>164200</v>
      </c>
    </row>
    <row r="104" spans="1:13" ht="12.75">
      <c r="A104">
        <v>28</v>
      </c>
      <c r="B104" t="s">
        <v>76</v>
      </c>
      <c r="C104">
        <v>1859</v>
      </c>
      <c r="D104">
        <v>1859</v>
      </c>
      <c r="E104" s="8">
        <v>0.15243280342799903</v>
      </c>
      <c r="F104" s="5" t="s">
        <v>20</v>
      </c>
      <c r="G104" s="5" t="s">
        <v>20</v>
      </c>
      <c r="H104" s="15">
        <v>0</v>
      </c>
      <c r="I104">
        <v>3</v>
      </c>
      <c r="J104">
        <v>0</v>
      </c>
      <c r="K104">
        <v>75</v>
      </c>
      <c r="L104">
        <v>10000</v>
      </c>
      <c r="M104">
        <v>12500</v>
      </c>
    </row>
    <row r="105" spans="1:13" ht="12.75">
      <c r="A105">
        <v>49</v>
      </c>
      <c r="B105" t="s">
        <v>122</v>
      </c>
      <c r="C105">
        <v>1864</v>
      </c>
      <c r="D105">
        <v>1870</v>
      </c>
      <c r="E105" s="8">
        <v>0.8222739272450669</v>
      </c>
      <c r="F105" s="5" t="s">
        <v>20</v>
      </c>
      <c r="G105" s="5" t="s">
        <v>20</v>
      </c>
      <c r="H105" s="15">
        <v>0</v>
      </c>
      <c r="I105">
        <v>3</v>
      </c>
      <c r="J105">
        <v>0</v>
      </c>
      <c r="K105">
        <v>1936</v>
      </c>
      <c r="L105">
        <v>110000</v>
      </c>
      <c r="M105">
        <v>200000</v>
      </c>
    </row>
    <row r="106" spans="1:13" ht="12.75">
      <c r="A106">
        <v>52</v>
      </c>
      <c r="B106" t="s">
        <v>97</v>
      </c>
      <c r="C106">
        <v>1865</v>
      </c>
      <c r="D106">
        <v>1866</v>
      </c>
      <c r="E106" s="8">
        <v>0.9288763259582288</v>
      </c>
      <c r="F106" s="5" t="s">
        <v>21</v>
      </c>
      <c r="G106" s="5" t="s">
        <v>7</v>
      </c>
      <c r="H106" s="15">
        <v>0</v>
      </c>
      <c r="I106">
        <v>4</v>
      </c>
      <c r="J106">
        <v>0</v>
      </c>
      <c r="K106">
        <v>197</v>
      </c>
      <c r="L106">
        <v>300</v>
      </c>
      <c r="M106">
        <v>700</v>
      </c>
    </row>
    <row r="107" spans="1:13" ht="12.75">
      <c r="A107">
        <v>55</v>
      </c>
      <c r="B107" t="s">
        <v>100</v>
      </c>
      <c r="C107">
        <v>1866</v>
      </c>
      <c r="D107">
        <v>1866</v>
      </c>
      <c r="E107" s="8">
        <v>0.4583506418732344</v>
      </c>
      <c r="F107" s="5" t="s">
        <v>20</v>
      </c>
      <c r="G107" s="5" t="s">
        <v>20</v>
      </c>
      <c r="H107" s="15">
        <v>0</v>
      </c>
      <c r="I107">
        <v>3</v>
      </c>
      <c r="J107">
        <v>5</v>
      </c>
      <c r="K107">
        <v>42</v>
      </c>
      <c r="L107">
        <v>14100</v>
      </c>
      <c r="M107">
        <v>30000</v>
      </c>
    </row>
    <row r="108" spans="1:13" ht="12.75">
      <c r="A108">
        <v>64</v>
      </c>
      <c r="B108" t="s">
        <v>123</v>
      </c>
      <c r="C108">
        <v>1879</v>
      </c>
      <c r="D108">
        <v>1883</v>
      </c>
      <c r="E108" s="8">
        <v>0.7307064774025127</v>
      </c>
      <c r="F108" s="5" t="s">
        <v>20</v>
      </c>
      <c r="G108" s="5" t="s">
        <v>20</v>
      </c>
      <c r="H108" s="15">
        <v>0</v>
      </c>
      <c r="I108">
        <v>4</v>
      </c>
      <c r="J108">
        <v>0</v>
      </c>
      <c r="K108">
        <v>1762</v>
      </c>
      <c r="L108">
        <v>3000</v>
      </c>
      <c r="M108">
        <v>11000</v>
      </c>
    </row>
    <row r="109" spans="1:13" ht="12.75">
      <c r="A109">
        <v>103</v>
      </c>
      <c r="B109" t="s">
        <v>105</v>
      </c>
      <c r="C109">
        <v>1913</v>
      </c>
      <c r="D109">
        <v>1913</v>
      </c>
      <c r="E109" s="8">
        <v>0.3668945481468367</v>
      </c>
      <c r="F109" s="5" t="s">
        <v>20</v>
      </c>
      <c r="G109" s="5" t="s">
        <v>20</v>
      </c>
      <c r="H109" s="15">
        <v>0</v>
      </c>
      <c r="I109">
        <v>3</v>
      </c>
      <c r="J109">
        <v>1</v>
      </c>
      <c r="K109">
        <v>31</v>
      </c>
      <c r="L109">
        <v>42500</v>
      </c>
      <c r="M109">
        <v>18500</v>
      </c>
    </row>
    <row r="110" spans="1:13" ht="12.75">
      <c r="A110">
        <v>106</v>
      </c>
      <c r="B110" t="s">
        <v>59</v>
      </c>
      <c r="C110">
        <v>1914</v>
      </c>
      <c r="D110">
        <v>1918</v>
      </c>
      <c r="E110" s="8">
        <v>0.9731086037636831</v>
      </c>
      <c r="F110" s="5" t="s">
        <v>21</v>
      </c>
      <c r="G110" s="5" t="s">
        <v>21</v>
      </c>
      <c r="H110" s="15">
        <v>0</v>
      </c>
      <c r="I110">
        <v>5</v>
      </c>
      <c r="J110">
        <v>0</v>
      </c>
      <c r="K110">
        <v>1567</v>
      </c>
      <c r="L110">
        <v>3386200</v>
      </c>
      <c r="M110">
        <v>5191831</v>
      </c>
    </row>
    <row r="111" spans="1:13" ht="12.75">
      <c r="A111">
        <v>136</v>
      </c>
      <c r="B111" t="s">
        <v>106</v>
      </c>
      <c r="C111">
        <v>1939</v>
      </c>
      <c r="D111">
        <v>1939</v>
      </c>
      <c r="E111" s="8">
        <v>0.29928378531093486</v>
      </c>
      <c r="F111" s="5" t="s">
        <v>21</v>
      </c>
      <c r="G111" s="5" t="s">
        <v>21</v>
      </c>
      <c r="H111" s="15">
        <v>0</v>
      </c>
      <c r="I111">
        <v>3</v>
      </c>
      <c r="J111">
        <v>2</v>
      </c>
      <c r="K111">
        <v>129</v>
      </c>
      <c r="L111">
        <v>20000</v>
      </c>
      <c r="M111">
        <v>8000</v>
      </c>
    </row>
    <row r="112" spans="1:13" ht="12.75">
      <c r="A112">
        <v>139</v>
      </c>
      <c r="B112" t="s">
        <v>107</v>
      </c>
      <c r="C112">
        <v>1939</v>
      </c>
      <c r="D112">
        <v>1945</v>
      </c>
      <c r="E112" s="8">
        <v>0.9067031136156358</v>
      </c>
      <c r="F112" s="5" t="s">
        <v>21</v>
      </c>
      <c r="G112" s="5" t="s">
        <v>21</v>
      </c>
      <c r="H112" s="15">
        <v>0</v>
      </c>
      <c r="I112">
        <v>5</v>
      </c>
      <c r="J112">
        <v>0</v>
      </c>
      <c r="K112">
        <v>2175</v>
      </c>
      <c r="L112">
        <v>5637000</v>
      </c>
      <c r="M112">
        <v>10639683</v>
      </c>
    </row>
    <row r="113" spans="1:13" ht="12.75">
      <c r="A113">
        <v>151</v>
      </c>
      <c r="B113" t="s">
        <v>109</v>
      </c>
      <c r="C113">
        <v>1950</v>
      </c>
      <c r="D113">
        <v>1953</v>
      </c>
      <c r="E113" s="8">
        <v>0.36052116384257077</v>
      </c>
      <c r="F113" s="5" t="s">
        <v>5</v>
      </c>
      <c r="G113" s="5" t="s">
        <v>7</v>
      </c>
      <c r="H113" s="15">
        <v>0</v>
      </c>
      <c r="I113">
        <v>5</v>
      </c>
      <c r="J113">
        <v>0</v>
      </c>
      <c r="K113">
        <v>1130</v>
      </c>
      <c r="L113">
        <v>739191</v>
      </c>
      <c r="M113">
        <v>170642</v>
      </c>
    </row>
    <row r="114" spans="1:13" ht="12.75">
      <c r="A114">
        <v>157</v>
      </c>
      <c r="B114" t="s">
        <v>112</v>
      </c>
      <c r="C114">
        <v>1956</v>
      </c>
      <c r="D114">
        <v>1956</v>
      </c>
      <c r="E114" s="8">
        <v>0.8147506168212625</v>
      </c>
      <c r="F114" s="5" t="s">
        <v>21</v>
      </c>
      <c r="G114" s="5" t="s">
        <v>21</v>
      </c>
      <c r="H114" s="15">
        <v>0</v>
      </c>
      <c r="I114">
        <v>4</v>
      </c>
      <c r="J114">
        <v>0</v>
      </c>
      <c r="K114">
        <v>9</v>
      </c>
      <c r="L114">
        <v>3000</v>
      </c>
      <c r="M114">
        <v>221</v>
      </c>
    </row>
    <row r="115" spans="1:13" ht="12.75">
      <c r="A115">
        <v>163</v>
      </c>
      <c r="B115" t="s">
        <v>71</v>
      </c>
      <c r="C115">
        <v>1965</v>
      </c>
      <c r="D115">
        <v>1975</v>
      </c>
      <c r="E115" s="8">
        <v>0.018180767131692897</v>
      </c>
      <c r="F115" s="5" t="s">
        <v>20</v>
      </c>
      <c r="G115" s="5" t="s">
        <v>20</v>
      </c>
      <c r="H115" s="15">
        <v>0</v>
      </c>
      <c r="I115">
        <v>4</v>
      </c>
      <c r="J115">
        <v>2</v>
      </c>
      <c r="K115">
        <v>3735</v>
      </c>
      <c r="L115">
        <v>700000</v>
      </c>
      <c r="M115">
        <v>321442</v>
      </c>
    </row>
    <row r="116" spans="1:13" ht="12.75">
      <c r="A116">
        <v>181</v>
      </c>
      <c r="B116" t="s">
        <v>114</v>
      </c>
      <c r="C116">
        <v>1973</v>
      </c>
      <c r="D116">
        <v>1973</v>
      </c>
      <c r="E116" s="8">
        <v>0.8019412097638516</v>
      </c>
      <c r="F116" s="5" t="s">
        <v>21</v>
      </c>
      <c r="G116" s="5" t="s">
        <v>7</v>
      </c>
      <c r="H116" s="15">
        <v>0</v>
      </c>
      <c r="I116">
        <v>3</v>
      </c>
      <c r="J116">
        <v>1</v>
      </c>
      <c r="K116">
        <v>19</v>
      </c>
      <c r="L116">
        <v>13401</v>
      </c>
      <c r="M116">
        <v>3000</v>
      </c>
    </row>
    <row r="117" spans="1:13" ht="12.75">
      <c r="A117">
        <v>211</v>
      </c>
      <c r="B117" t="s">
        <v>116</v>
      </c>
      <c r="C117">
        <v>1990</v>
      </c>
      <c r="D117">
        <v>1991</v>
      </c>
      <c r="E117" s="8">
        <v>0.7805092240045198</v>
      </c>
      <c r="F117" s="5" t="s">
        <v>21</v>
      </c>
      <c r="G117" s="5" t="s">
        <v>21</v>
      </c>
      <c r="H117" s="15">
        <v>0</v>
      </c>
      <c r="I117">
        <v>4</v>
      </c>
      <c r="J117">
        <v>0</v>
      </c>
      <c r="K117">
        <v>253</v>
      </c>
      <c r="L117">
        <v>25000</v>
      </c>
      <c r="M117">
        <v>1343</v>
      </c>
    </row>
  </sheetData>
  <mergeCells count="5">
    <mergeCell ref="A13:E13"/>
    <mergeCell ref="A1:E1"/>
    <mergeCell ref="B3:E3"/>
    <mergeCell ref="A2:E2"/>
    <mergeCell ref="A8:E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M95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2" max="2" width="16.7109375" style="0" bestFit="1" customWidth="1"/>
    <col min="3" max="3" width="17.28125" style="0" bestFit="1" customWidth="1"/>
    <col min="4" max="4" width="18.140625" style="0" bestFit="1" customWidth="1"/>
  </cols>
  <sheetData>
    <row r="1" spans="1:4" ht="12.75">
      <c r="A1" s="165" t="s">
        <v>369</v>
      </c>
      <c r="B1" s="165"/>
      <c r="C1" s="165"/>
      <c r="D1" s="165"/>
    </row>
    <row r="2" spans="1:4" ht="12.75">
      <c r="A2" s="220"/>
      <c r="B2" s="221"/>
      <c r="C2" s="221"/>
      <c r="D2" s="222"/>
    </row>
    <row r="3" spans="1:4" ht="12.75">
      <c r="A3" s="34" t="s">
        <v>2</v>
      </c>
      <c r="B3" s="34" t="s">
        <v>92</v>
      </c>
      <c r="C3" s="34" t="s">
        <v>93</v>
      </c>
      <c r="D3" s="34" t="s">
        <v>94</v>
      </c>
    </row>
    <row r="4" spans="1:4" ht="12.75">
      <c r="A4" s="30" t="s">
        <v>13</v>
      </c>
      <c r="B4" s="31">
        <v>5</v>
      </c>
      <c r="C4" s="31">
        <v>2</v>
      </c>
      <c r="D4" s="31">
        <v>0</v>
      </c>
    </row>
    <row r="5" spans="1:4" ht="12.75">
      <c r="A5" s="30" t="s">
        <v>14</v>
      </c>
      <c r="B5" s="31">
        <v>3</v>
      </c>
      <c r="C5" s="31">
        <v>4</v>
      </c>
      <c r="D5" s="31">
        <v>2</v>
      </c>
    </row>
    <row r="6" spans="1:4" ht="12.75">
      <c r="A6" s="30" t="s">
        <v>15</v>
      </c>
      <c r="B6" s="31">
        <v>0</v>
      </c>
      <c r="C6" s="31">
        <v>0</v>
      </c>
      <c r="D6" s="31">
        <v>1</v>
      </c>
    </row>
    <row r="7" spans="1:4" ht="12.75">
      <c r="A7" s="164"/>
      <c r="B7" s="171"/>
      <c r="C7" s="171"/>
      <c r="D7" s="172"/>
    </row>
    <row r="8" spans="1:4" ht="12.75">
      <c r="A8" s="34" t="s">
        <v>6</v>
      </c>
      <c r="B8" s="28" t="s">
        <v>92</v>
      </c>
      <c r="C8" s="28" t="s">
        <v>93</v>
      </c>
      <c r="D8" s="28" t="s">
        <v>94</v>
      </c>
    </row>
    <row r="9" spans="1:4" ht="12.75">
      <c r="A9" s="30" t="s">
        <v>13</v>
      </c>
      <c r="B9" s="31">
        <v>5</v>
      </c>
      <c r="C9" s="31">
        <v>2</v>
      </c>
      <c r="D9" s="31">
        <v>0</v>
      </c>
    </row>
    <row r="10" spans="1:4" ht="12.75">
      <c r="A10" s="30" t="s">
        <v>14</v>
      </c>
      <c r="B10" s="31">
        <v>1</v>
      </c>
      <c r="C10" s="31">
        <v>3</v>
      </c>
      <c r="D10" s="31">
        <v>2</v>
      </c>
    </row>
    <row r="11" spans="1:4" ht="12.75">
      <c r="A11" s="30" t="s">
        <v>16</v>
      </c>
      <c r="B11" s="31">
        <v>2</v>
      </c>
      <c r="C11" s="31">
        <v>1</v>
      </c>
      <c r="D11" s="31">
        <v>1</v>
      </c>
    </row>
    <row r="12" spans="1:4" ht="12.75">
      <c r="A12" s="164"/>
      <c r="B12" s="171"/>
      <c r="C12" s="171"/>
      <c r="D12" s="172"/>
    </row>
    <row r="13" spans="1:4" ht="12.75">
      <c r="A13" s="30" t="s">
        <v>0</v>
      </c>
      <c r="B13" s="31">
        <f>SUM(B4:B6)</f>
        <v>8</v>
      </c>
      <c r="C13" s="31">
        <f>SUM(C4:C6)</f>
        <v>6</v>
      </c>
      <c r="D13" s="31">
        <f>SUM(D4:D6)</f>
        <v>3</v>
      </c>
    </row>
    <row r="14" spans="2:4" ht="12.75">
      <c r="B14" s="5">
        <f>SUM(B9:B11)</f>
        <v>8</v>
      </c>
      <c r="C14" s="5">
        <f>SUM(C9:C11)</f>
        <v>6</v>
      </c>
      <c r="D14" s="5">
        <f>SUM(D9:D11)</f>
        <v>3</v>
      </c>
    </row>
    <row r="16" spans="1:13" ht="25.5">
      <c r="A16" s="12" t="s">
        <v>23</v>
      </c>
      <c r="B16" s="12" t="s">
        <v>36</v>
      </c>
      <c r="C16" s="12" t="s">
        <v>120</v>
      </c>
      <c r="D16" s="12" t="s">
        <v>121</v>
      </c>
      <c r="E16" s="13" t="s">
        <v>95</v>
      </c>
      <c r="F16" s="12" t="s">
        <v>19</v>
      </c>
      <c r="G16" s="12" t="s">
        <v>22</v>
      </c>
      <c r="H16" s="12" t="s">
        <v>136</v>
      </c>
      <c r="I16" s="12" t="s">
        <v>18</v>
      </c>
      <c r="J16" s="12" t="s">
        <v>174</v>
      </c>
      <c r="K16" s="12" t="s">
        <v>41</v>
      </c>
      <c r="L16" s="12" t="s">
        <v>137</v>
      </c>
      <c r="M16" s="12" t="s">
        <v>138</v>
      </c>
    </row>
    <row r="17" spans="1:13" ht="12.75">
      <c r="A17">
        <v>1</v>
      </c>
      <c r="B17" t="s">
        <v>141</v>
      </c>
      <c r="C17">
        <v>1823</v>
      </c>
      <c r="D17">
        <v>1823</v>
      </c>
      <c r="E17" s="8">
        <v>0.8294401951354046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221</v>
      </c>
      <c r="L17">
        <v>400</v>
      </c>
      <c r="M17">
        <v>600</v>
      </c>
    </row>
    <row r="18" spans="1:13" ht="12.75">
      <c r="A18">
        <v>4</v>
      </c>
      <c r="B18" t="s">
        <v>142</v>
      </c>
      <c r="C18">
        <v>1828</v>
      </c>
      <c r="D18">
        <v>1829</v>
      </c>
      <c r="E18" s="8">
        <v>0.7285187792059701</v>
      </c>
      <c r="F18" s="5" t="s">
        <v>20</v>
      </c>
      <c r="G18" s="5" t="s">
        <v>20</v>
      </c>
      <c r="H18" s="15">
        <v>1</v>
      </c>
      <c r="I18">
        <v>0</v>
      </c>
      <c r="J18">
        <v>0</v>
      </c>
      <c r="K18">
        <v>507</v>
      </c>
      <c r="L18">
        <v>50000</v>
      </c>
      <c r="M18">
        <v>80000</v>
      </c>
    </row>
    <row r="19" spans="1:13" ht="12.75">
      <c r="A19">
        <v>7</v>
      </c>
      <c r="B19" t="s">
        <v>143</v>
      </c>
      <c r="C19">
        <v>1846</v>
      </c>
      <c r="D19">
        <v>1848</v>
      </c>
      <c r="E19" s="8">
        <v>0.8218463744627437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632</v>
      </c>
      <c r="L19">
        <v>13283</v>
      </c>
      <c r="M19">
        <v>6000</v>
      </c>
    </row>
    <row r="20" spans="1:13" ht="12.75">
      <c r="A20">
        <v>13</v>
      </c>
      <c r="B20" t="s">
        <v>144</v>
      </c>
      <c r="C20">
        <v>1848</v>
      </c>
      <c r="D20">
        <v>1848</v>
      </c>
      <c r="E20" s="8">
        <v>0.8940127900037573</v>
      </c>
      <c r="F20" s="5" t="s">
        <v>20</v>
      </c>
      <c r="G20" s="5" t="s">
        <v>8</v>
      </c>
      <c r="H20" s="15">
        <v>1</v>
      </c>
      <c r="I20">
        <v>0</v>
      </c>
      <c r="J20">
        <v>0</v>
      </c>
      <c r="K20">
        <v>247</v>
      </c>
      <c r="L20">
        <v>2500</v>
      </c>
      <c r="M20">
        <v>3500</v>
      </c>
    </row>
    <row r="21" spans="1:13" ht="12.75">
      <c r="A21">
        <v>19</v>
      </c>
      <c r="B21" t="s">
        <v>145</v>
      </c>
      <c r="C21">
        <v>1851</v>
      </c>
      <c r="D21">
        <v>1852</v>
      </c>
      <c r="E21" s="8">
        <v>0.26323867237008874</v>
      </c>
      <c r="F21" s="5" t="s">
        <v>21</v>
      </c>
      <c r="G21" s="5" t="s">
        <v>21</v>
      </c>
      <c r="H21" s="15">
        <v>1</v>
      </c>
      <c r="I21">
        <v>0</v>
      </c>
      <c r="J21">
        <v>0</v>
      </c>
      <c r="K21">
        <v>200</v>
      </c>
      <c r="L21">
        <v>800</v>
      </c>
      <c r="M21">
        <v>500</v>
      </c>
    </row>
    <row r="22" spans="1:13" ht="12.75">
      <c r="A22">
        <v>25</v>
      </c>
      <c r="B22" t="s">
        <v>52</v>
      </c>
      <c r="C22">
        <v>1856</v>
      </c>
      <c r="D22">
        <v>1857</v>
      </c>
      <c r="E22" s="8">
        <v>0.980779417203299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141</v>
      </c>
      <c r="L22">
        <v>500</v>
      </c>
      <c r="M22">
        <v>1500</v>
      </c>
    </row>
    <row r="23" spans="1:13" ht="12.75">
      <c r="A23">
        <v>31</v>
      </c>
      <c r="B23" t="s">
        <v>146</v>
      </c>
      <c r="C23">
        <v>1859</v>
      </c>
      <c r="D23">
        <v>1860</v>
      </c>
      <c r="E23" s="8">
        <v>0.9081070244114609</v>
      </c>
      <c r="F23" s="5" t="s">
        <v>20</v>
      </c>
      <c r="G23" s="5" t="s">
        <v>20</v>
      </c>
      <c r="H23" s="15">
        <v>1</v>
      </c>
      <c r="I23">
        <v>0</v>
      </c>
      <c r="J23">
        <v>0</v>
      </c>
      <c r="K23">
        <v>156</v>
      </c>
      <c r="L23">
        <v>4000</v>
      </c>
      <c r="M23">
        <v>6000</v>
      </c>
    </row>
    <row r="24" spans="1:13" ht="12.75">
      <c r="A24">
        <v>34</v>
      </c>
      <c r="B24" t="s">
        <v>147</v>
      </c>
      <c r="C24">
        <v>1860</v>
      </c>
      <c r="D24">
        <v>1860</v>
      </c>
      <c r="E24" s="8">
        <v>0.8617575609800151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19</v>
      </c>
      <c r="L24">
        <v>300</v>
      </c>
      <c r="M24">
        <v>700</v>
      </c>
    </row>
    <row r="25" spans="1:13" ht="12.75">
      <c r="A25">
        <v>37</v>
      </c>
      <c r="B25" t="s">
        <v>148</v>
      </c>
      <c r="C25">
        <v>1860</v>
      </c>
      <c r="D25">
        <v>1861</v>
      </c>
      <c r="E25" s="8">
        <v>0.64720071982782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97</v>
      </c>
      <c r="L25">
        <v>600</v>
      </c>
      <c r="M25">
        <v>400</v>
      </c>
    </row>
    <row r="26" spans="1:13" ht="12.75">
      <c r="A26">
        <v>40</v>
      </c>
      <c r="B26" t="s">
        <v>64</v>
      </c>
      <c r="C26">
        <v>1862</v>
      </c>
      <c r="D26">
        <v>1867</v>
      </c>
      <c r="E26" s="8">
        <v>0.9531609277994941</v>
      </c>
      <c r="F26" s="5" t="s">
        <v>21</v>
      </c>
      <c r="G26" s="5" t="s">
        <v>21</v>
      </c>
      <c r="H26" s="15">
        <v>1</v>
      </c>
      <c r="I26">
        <v>0</v>
      </c>
      <c r="J26">
        <v>0</v>
      </c>
      <c r="K26">
        <v>1757</v>
      </c>
      <c r="L26">
        <v>8000</v>
      </c>
      <c r="M26">
        <v>12000</v>
      </c>
    </row>
    <row r="27" spans="1:13" ht="12.75">
      <c r="A27">
        <v>43</v>
      </c>
      <c r="B27" t="s">
        <v>149</v>
      </c>
      <c r="C27">
        <v>1863</v>
      </c>
      <c r="D27">
        <v>1863</v>
      </c>
      <c r="E27" s="8">
        <v>0.7650384651033459</v>
      </c>
      <c r="F27" s="5" t="s">
        <v>20</v>
      </c>
      <c r="G27" s="5" t="s">
        <v>20</v>
      </c>
      <c r="H27" s="15">
        <v>1</v>
      </c>
      <c r="I27">
        <v>0</v>
      </c>
      <c r="J27">
        <v>0</v>
      </c>
      <c r="K27">
        <v>15</v>
      </c>
      <c r="L27">
        <v>300</v>
      </c>
      <c r="M27">
        <v>700</v>
      </c>
    </row>
    <row r="28" spans="1:13" ht="12.75">
      <c r="A28">
        <v>46</v>
      </c>
      <c r="B28" t="s">
        <v>66</v>
      </c>
      <c r="C28">
        <v>1864</v>
      </c>
      <c r="D28">
        <v>1864</v>
      </c>
      <c r="E28" s="8">
        <v>0.9688964742707553</v>
      </c>
      <c r="F28" s="5" t="s">
        <v>20</v>
      </c>
      <c r="G28" s="5" t="s">
        <v>9</v>
      </c>
      <c r="H28" s="15">
        <v>0</v>
      </c>
      <c r="I28">
        <v>0</v>
      </c>
      <c r="J28">
        <v>1</v>
      </c>
      <c r="K28">
        <v>111</v>
      </c>
      <c r="L28">
        <v>1500</v>
      </c>
      <c r="M28">
        <v>3000</v>
      </c>
    </row>
    <row r="29" spans="1:13" ht="12.75">
      <c r="A29">
        <v>58</v>
      </c>
      <c r="B29" t="s">
        <v>181</v>
      </c>
      <c r="C29">
        <v>1870</v>
      </c>
      <c r="D29">
        <v>1871</v>
      </c>
      <c r="E29" s="8">
        <v>0.47289574235243254</v>
      </c>
      <c r="F29" s="5" t="s">
        <v>20</v>
      </c>
      <c r="G29" s="5" t="s">
        <v>20</v>
      </c>
      <c r="H29" s="15">
        <v>0</v>
      </c>
      <c r="I29" s="15">
        <v>0</v>
      </c>
      <c r="J29" s="15">
        <v>1</v>
      </c>
      <c r="K29" s="15">
        <v>223</v>
      </c>
      <c r="L29">
        <v>52313</v>
      </c>
      <c r="M29">
        <v>152000</v>
      </c>
    </row>
    <row r="30" spans="1:13" ht="12.75">
      <c r="A30">
        <v>60</v>
      </c>
      <c r="B30" t="s">
        <v>150</v>
      </c>
      <c r="C30">
        <v>1876</v>
      </c>
      <c r="D30">
        <v>1876</v>
      </c>
      <c r="E30" s="8">
        <v>0.47999297999297996</v>
      </c>
      <c r="F30" s="5" t="s">
        <v>20</v>
      </c>
      <c r="G30" s="5" t="s">
        <v>20</v>
      </c>
      <c r="H30" s="15">
        <v>1</v>
      </c>
      <c r="I30">
        <v>0</v>
      </c>
      <c r="J30">
        <v>0</v>
      </c>
      <c r="K30">
        <v>30</v>
      </c>
      <c r="L30">
        <v>2000</v>
      </c>
      <c r="M30">
        <v>2000</v>
      </c>
    </row>
    <row r="31" spans="1:13" ht="12.75">
      <c r="A31">
        <v>61</v>
      </c>
      <c r="B31" t="s">
        <v>142</v>
      </c>
      <c r="C31">
        <v>1877</v>
      </c>
      <c r="D31">
        <v>1878</v>
      </c>
      <c r="E31" s="8">
        <v>0.7969822950027192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267</v>
      </c>
      <c r="L31">
        <v>120000</v>
      </c>
      <c r="M31">
        <v>165000</v>
      </c>
    </row>
    <row r="32" spans="1:13" ht="12.75">
      <c r="A32">
        <v>65</v>
      </c>
      <c r="B32" t="s">
        <v>49</v>
      </c>
      <c r="C32">
        <v>1882</v>
      </c>
      <c r="D32">
        <v>1882</v>
      </c>
      <c r="E32" s="8">
        <v>0.9810956784759003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67</v>
      </c>
      <c r="L32">
        <v>67</v>
      </c>
      <c r="M32">
        <v>2165</v>
      </c>
    </row>
    <row r="33" spans="1:13" ht="12.75">
      <c r="A33">
        <v>67</v>
      </c>
      <c r="B33" t="s">
        <v>151</v>
      </c>
      <c r="C33">
        <v>1884</v>
      </c>
      <c r="D33">
        <v>1885</v>
      </c>
      <c r="E33" s="8">
        <v>0.39199288643269303</v>
      </c>
      <c r="F33" s="5" t="s">
        <v>20</v>
      </c>
      <c r="G33" s="5" t="s">
        <v>20</v>
      </c>
      <c r="H33" s="15">
        <v>1</v>
      </c>
      <c r="I33">
        <v>0</v>
      </c>
      <c r="J33">
        <v>0</v>
      </c>
      <c r="K33">
        <v>291</v>
      </c>
      <c r="L33">
        <v>2100</v>
      </c>
      <c r="M33">
        <v>10000</v>
      </c>
    </row>
    <row r="34" spans="1:13" ht="12.75">
      <c r="A34">
        <v>70</v>
      </c>
      <c r="B34" t="s">
        <v>152</v>
      </c>
      <c r="C34">
        <v>1885</v>
      </c>
      <c r="D34">
        <v>1885</v>
      </c>
      <c r="E34" s="8">
        <v>0.516368240188099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19</v>
      </c>
      <c r="L34">
        <v>800</v>
      </c>
      <c r="M34">
        <v>200</v>
      </c>
    </row>
    <row r="35" spans="1:13" ht="12.75">
      <c r="A35">
        <v>72</v>
      </c>
      <c r="B35" t="s">
        <v>54</v>
      </c>
      <c r="C35">
        <v>1893</v>
      </c>
      <c r="D35">
        <v>1893</v>
      </c>
      <c r="E35" s="8">
        <v>0.9751782296490444</v>
      </c>
      <c r="F35" s="5" t="s">
        <v>20</v>
      </c>
      <c r="G35" s="5" t="s">
        <v>20</v>
      </c>
      <c r="H35" s="15">
        <v>1</v>
      </c>
      <c r="I35">
        <v>0</v>
      </c>
      <c r="J35">
        <v>0</v>
      </c>
      <c r="K35">
        <v>22</v>
      </c>
      <c r="L35">
        <v>250</v>
      </c>
      <c r="M35">
        <v>750</v>
      </c>
    </row>
    <row r="36" spans="1:13" ht="12.75">
      <c r="A36">
        <v>73</v>
      </c>
      <c r="B36" t="s">
        <v>78</v>
      </c>
      <c r="C36">
        <v>1894</v>
      </c>
      <c r="D36">
        <v>1895</v>
      </c>
      <c r="E36" s="8">
        <v>0.15497080833972227</v>
      </c>
      <c r="F36" s="5" t="s">
        <v>20</v>
      </c>
      <c r="G36" s="5" t="s">
        <v>20</v>
      </c>
      <c r="H36" s="15">
        <v>1</v>
      </c>
      <c r="I36">
        <v>0</v>
      </c>
      <c r="J36">
        <v>0</v>
      </c>
      <c r="K36">
        <v>242</v>
      </c>
      <c r="L36">
        <v>5000</v>
      </c>
      <c r="M36">
        <v>10000</v>
      </c>
    </row>
    <row r="37" spans="1:13" ht="12.75">
      <c r="A37">
        <v>76</v>
      </c>
      <c r="B37" t="s">
        <v>74</v>
      </c>
      <c r="C37">
        <v>1897</v>
      </c>
      <c r="D37">
        <v>1897</v>
      </c>
      <c r="E37" s="8">
        <v>0.07989682900925504</v>
      </c>
      <c r="F37" s="5" t="s">
        <v>21</v>
      </c>
      <c r="G37" s="5" t="s">
        <v>21</v>
      </c>
      <c r="H37" s="15">
        <v>1</v>
      </c>
      <c r="I37">
        <v>0</v>
      </c>
      <c r="J37">
        <v>0</v>
      </c>
      <c r="K37">
        <v>94</v>
      </c>
      <c r="L37">
        <v>600</v>
      </c>
      <c r="M37">
        <v>1400</v>
      </c>
    </row>
    <row r="38" spans="1:13" ht="12.75">
      <c r="A38">
        <v>79</v>
      </c>
      <c r="B38" t="s">
        <v>153</v>
      </c>
      <c r="C38">
        <v>1898</v>
      </c>
      <c r="D38">
        <v>1898</v>
      </c>
      <c r="E38" s="8">
        <v>0.9205303952879911</v>
      </c>
      <c r="F38" s="5" t="s">
        <v>20</v>
      </c>
      <c r="G38" s="5" t="s">
        <v>20</v>
      </c>
      <c r="H38" s="15">
        <v>1</v>
      </c>
      <c r="I38">
        <v>0</v>
      </c>
      <c r="J38">
        <v>0</v>
      </c>
      <c r="K38">
        <v>114</v>
      </c>
      <c r="L38">
        <v>2910</v>
      </c>
      <c r="M38">
        <v>775</v>
      </c>
    </row>
    <row r="39" spans="1:13" ht="12.75">
      <c r="A39">
        <v>82</v>
      </c>
      <c r="B39" t="s">
        <v>102</v>
      </c>
      <c r="C39">
        <v>1900</v>
      </c>
      <c r="D39">
        <v>1900</v>
      </c>
      <c r="E39" s="8">
        <v>0.828197056718968</v>
      </c>
      <c r="F39" s="5" t="s">
        <v>20</v>
      </c>
      <c r="G39" s="5" t="s">
        <v>20</v>
      </c>
      <c r="H39" s="15">
        <v>0</v>
      </c>
      <c r="I39">
        <v>0</v>
      </c>
      <c r="J39">
        <v>1</v>
      </c>
      <c r="K39">
        <v>59</v>
      </c>
      <c r="L39">
        <v>1003</v>
      </c>
      <c r="M39">
        <v>2000</v>
      </c>
    </row>
    <row r="40" spans="1:13" ht="12.75">
      <c r="A40">
        <v>83</v>
      </c>
      <c r="B40" t="s">
        <v>154</v>
      </c>
      <c r="C40">
        <v>1900</v>
      </c>
      <c r="D40">
        <v>1900</v>
      </c>
      <c r="E40" s="8">
        <v>0.4765747053323962</v>
      </c>
      <c r="F40" s="5" t="s">
        <v>20</v>
      </c>
      <c r="G40" s="5" t="s">
        <v>21</v>
      </c>
      <c r="H40" s="15">
        <v>1</v>
      </c>
      <c r="I40">
        <v>0</v>
      </c>
      <c r="J40">
        <v>0</v>
      </c>
      <c r="K40">
        <v>55</v>
      </c>
      <c r="L40">
        <v>242</v>
      </c>
      <c r="M40">
        <v>3758</v>
      </c>
    </row>
    <row r="41" spans="1:13" ht="12.75">
      <c r="A41">
        <v>85</v>
      </c>
      <c r="B41" t="s">
        <v>155</v>
      </c>
      <c r="C41">
        <v>1904</v>
      </c>
      <c r="D41">
        <v>1905</v>
      </c>
      <c r="E41" s="8">
        <v>0.6749071389744519</v>
      </c>
      <c r="F41" s="5" t="s">
        <v>21</v>
      </c>
      <c r="G41" s="5" t="s">
        <v>21</v>
      </c>
      <c r="H41" s="15">
        <v>1</v>
      </c>
      <c r="I41">
        <v>0</v>
      </c>
      <c r="J41">
        <v>0</v>
      </c>
      <c r="K41">
        <v>586</v>
      </c>
      <c r="L41">
        <v>71453</v>
      </c>
      <c r="M41">
        <v>80378</v>
      </c>
    </row>
    <row r="42" spans="1:13" ht="12.75">
      <c r="A42">
        <v>88</v>
      </c>
      <c r="B42" t="s">
        <v>103</v>
      </c>
      <c r="C42">
        <v>1906</v>
      </c>
      <c r="D42">
        <v>1906</v>
      </c>
      <c r="E42" s="8">
        <v>0.5425877422734415</v>
      </c>
      <c r="F42" s="5" t="s">
        <v>20</v>
      </c>
      <c r="G42" s="5" t="s">
        <v>7</v>
      </c>
      <c r="H42" s="15">
        <v>0</v>
      </c>
      <c r="I42">
        <v>0</v>
      </c>
      <c r="J42">
        <v>2</v>
      </c>
      <c r="K42">
        <v>55</v>
      </c>
      <c r="L42">
        <v>400</v>
      </c>
      <c r="M42">
        <v>600</v>
      </c>
    </row>
    <row r="43" spans="1:13" ht="12.75">
      <c r="A43">
        <v>91</v>
      </c>
      <c r="B43" t="s">
        <v>104</v>
      </c>
      <c r="C43">
        <v>1907</v>
      </c>
      <c r="D43">
        <v>1907</v>
      </c>
      <c r="E43" s="8">
        <v>0.32402073732718895</v>
      </c>
      <c r="F43" s="5" t="s">
        <v>20</v>
      </c>
      <c r="G43" s="5" t="s">
        <v>20</v>
      </c>
      <c r="H43" s="15">
        <v>0</v>
      </c>
      <c r="I43">
        <v>0</v>
      </c>
      <c r="J43">
        <v>2</v>
      </c>
      <c r="K43">
        <v>64</v>
      </c>
      <c r="L43">
        <v>400</v>
      </c>
      <c r="M43">
        <v>600</v>
      </c>
    </row>
    <row r="44" spans="1:13" ht="12.75">
      <c r="A44">
        <v>94</v>
      </c>
      <c r="B44" t="s">
        <v>146</v>
      </c>
      <c r="C44">
        <v>1909</v>
      </c>
      <c r="D44">
        <v>1910</v>
      </c>
      <c r="E44" s="8">
        <v>0.9221056375600214</v>
      </c>
      <c r="F44" s="5" t="s">
        <v>20</v>
      </c>
      <c r="G44" s="5" t="s">
        <v>20</v>
      </c>
      <c r="H44" s="15">
        <v>1</v>
      </c>
      <c r="I44">
        <v>0</v>
      </c>
      <c r="J44">
        <v>0</v>
      </c>
      <c r="K44">
        <v>260</v>
      </c>
      <c r="L44">
        <v>2000</v>
      </c>
      <c r="M44">
        <v>8000</v>
      </c>
    </row>
    <row r="45" spans="1:13" ht="12.75">
      <c r="A45">
        <v>97</v>
      </c>
      <c r="B45" t="s">
        <v>156</v>
      </c>
      <c r="C45">
        <v>1911</v>
      </c>
      <c r="D45">
        <v>1912</v>
      </c>
      <c r="E45" s="8">
        <v>0.35147417488902016</v>
      </c>
      <c r="F45" s="5" t="s">
        <v>21</v>
      </c>
      <c r="G45" s="5" t="s">
        <v>21</v>
      </c>
      <c r="H45" s="15">
        <v>1</v>
      </c>
      <c r="I45">
        <v>0</v>
      </c>
      <c r="J45">
        <v>0</v>
      </c>
      <c r="K45">
        <v>386</v>
      </c>
      <c r="L45">
        <v>14000</v>
      </c>
      <c r="M45">
        <v>6000</v>
      </c>
    </row>
    <row r="46" spans="1:13" ht="12.75">
      <c r="A46">
        <v>100</v>
      </c>
      <c r="B46" t="s">
        <v>124</v>
      </c>
      <c r="C46">
        <v>1912</v>
      </c>
      <c r="D46">
        <v>1913</v>
      </c>
      <c r="E46" s="8">
        <v>0.3016588723197741</v>
      </c>
      <c r="F46" s="5" t="s">
        <v>20</v>
      </c>
      <c r="G46" s="5" t="s">
        <v>20</v>
      </c>
      <c r="H46" s="15">
        <v>0</v>
      </c>
      <c r="I46">
        <v>0</v>
      </c>
      <c r="J46">
        <v>1</v>
      </c>
      <c r="K46">
        <v>185</v>
      </c>
      <c r="L46">
        <v>52000</v>
      </c>
      <c r="M46">
        <v>30000</v>
      </c>
    </row>
    <row r="47" spans="1:13" ht="12.75">
      <c r="A47">
        <v>109</v>
      </c>
      <c r="B47" t="s">
        <v>157</v>
      </c>
      <c r="C47">
        <v>1919</v>
      </c>
      <c r="D47">
        <v>1920</v>
      </c>
      <c r="E47" s="8">
        <v>0.7706129001955611</v>
      </c>
      <c r="F47" s="5" t="s">
        <v>21</v>
      </c>
      <c r="G47" s="5" t="s">
        <v>21</v>
      </c>
      <c r="H47" s="15">
        <v>1</v>
      </c>
      <c r="I47">
        <v>0</v>
      </c>
      <c r="J47">
        <v>0</v>
      </c>
      <c r="K47">
        <v>613</v>
      </c>
      <c r="L47">
        <v>60000</v>
      </c>
      <c r="M47">
        <v>40000</v>
      </c>
    </row>
    <row r="48" spans="1:13" ht="12.75">
      <c r="A48">
        <v>112</v>
      </c>
      <c r="B48" t="s">
        <v>125</v>
      </c>
      <c r="C48">
        <v>1919</v>
      </c>
      <c r="D48">
        <v>1919</v>
      </c>
      <c r="E48" s="8">
        <v>0.8248436972145479</v>
      </c>
      <c r="F48" s="5" t="s">
        <v>20</v>
      </c>
      <c r="G48" s="5" t="s">
        <v>20</v>
      </c>
      <c r="H48" s="15">
        <v>0</v>
      </c>
      <c r="I48">
        <v>0</v>
      </c>
      <c r="J48">
        <v>1</v>
      </c>
      <c r="K48">
        <v>111</v>
      </c>
      <c r="L48">
        <v>5000</v>
      </c>
      <c r="M48">
        <v>6000</v>
      </c>
    </row>
    <row r="49" spans="1:13" ht="12.75">
      <c r="A49">
        <v>115</v>
      </c>
      <c r="B49" t="s">
        <v>74</v>
      </c>
      <c r="C49">
        <v>1919</v>
      </c>
      <c r="D49">
        <v>1922</v>
      </c>
      <c r="E49" s="8">
        <v>0.3234648230988207</v>
      </c>
      <c r="F49" s="5" t="s">
        <v>21</v>
      </c>
      <c r="G49" s="5" t="s">
        <v>21</v>
      </c>
      <c r="H49" s="15">
        <v>1</v>
      </c>
      <c r="I49">
        <v>0</v>
      </c>
      <c r="J49">
        <v>0</v>
      </c>
      <c r="K49">
        <v>1256</v>
      </c>
      <c r="L49">
        <v>30000</v>
      </c>
      <c r="M49">
        <v>20000</v>
      </c>
    </row>
    <row r="50" spans="1:13" ht="12.75">
      <c r="A50">
        <v>116</v>
      </c>
      <c r="B50" t="s">
        <v>158</v>
      </c>
      <c r="C50">
        <v>1919</v>
      </c>
      <c r="D50">
        <v>1921</v>
      </c>
      <c r="E50" s="8">
        <v>0.9132831930895823</v>
      </c>
      <c r="F50" s="5" t="s">
        <v>5</v>
      </c>
      <c r="G50" s="5" t="s">
        <v>21</v>
      </c>
      <c r="H50" s="15">
        <v>1</v>
      </c>
      <c r="I50">
        <v>0</v>
      </c>
      <c r="J50">
        <v>0</v>
      </c>
      <c r="K50">
        <v>720</v>
      </c>
      <c r="L50">
        <v>5000</v>
      </c>
      <c r="M50">
        <v>35000</v>
      </c>
    </row>
    <row r="51" spans="1:13" ht="12.75">
      <c r="A51">
        <v>117</v>
      </c>
      <c r="B51" t="s">
        <v>159</v>
      </c>
      <c r="C51">
        <v>1920</v>
      </c>
      <c r="D51">
        <v>1920</v>
      </c>
      <c r="E51" s="8">
        <v>0.9480555739747397</v>
      </c>
      <c r="F51" s="5" t="s">
        <v>20</v>
      </c>
      <c r="G51" s="5" t="s">
        <v>20</v>
      </c>
      <c r="H51" s="15">
        <v>1</v>
      </c>
      <c r="I51">
        <v>0</v>
      </c>
      <c r="J51">
        <v>0</v>
      </c>
      <c r="K51">
        <v>140</v>
      </c>
      <c r="L51">
        <v>500</v>
      </c>
      <c r="M51">
        <v>500</v>
      </c>
    </row>
    <row r="52" spans="1:13" ht="12.75">
      <c r="A52">
        <v>118</v>
      </c>
      <c r="B52" t="s">
        <v>160</v>
      </c>
      <c r="C52">
        <v>1929</v>
      </c>
      <c r="D52">
        <v>1929</v>
      </c>
      <c r="E52" s="8">
        <v>0.5136691288496333</v>
      </c>
      <c r="F52" s="5" t="s">
        <v>20</v>
      </c>
      <c r="G52" s="5" t="s">
        <v>9</v>
      </c>
      <c r="H52" s="15">
        <v>1</v>
      </c>
      <c r="I52">
        <v>0</v>
      </c>
      <c r="J52">
        <v>0</v>
      </c>
      <c r="K52">
        <v>109</v>
      </c>
      <c r="L52">
        <v>200</v>
      </c>
      <c r="M52">
        <v>3000</v>
      </c>
    </row>
    <row r="53" spans="1:13" ht="12.75">
      <c r="A53">
        <v>121</v>
      </c>
      <c r="B53" t="s">
        <v>161</v>
      </c>
      <c r="C53">
        <v>1931</v>
      </c>
      <c r="D53">
        <v>1933</v>
      </c>
      <c r="E53" s="8">
        <v>0.24698252729322523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505</v>
      </c>
      <c r="L53">
        <v>10000</v>
      </c>
      <c r="M53">
        <v>50000</v>
      </c>
    </row>
    <row r="54" spans="1:13" ht="12.75">
      <c r="A54">
        <v>124</v>
      </c>
      <c r="B54" t="s">
        <v>162</v>
      </c>
      <c r="C54">
        <v>1932</v>
      </c>
      <c r="D54">
        <v>1935</v>
      </c>
      <c r="E54" s="8">
        <v>0.3309332335889284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1093</v>
      </c>
      <c r="L54">
        <v>36000</v>
      </c>
      <c r="M54">
        <v>56661</v>
      </c>
    </row>
    <row r="55" spans="1:13" ht="12.75">
      <c r="A55">
        <v>125</v>
      </c>
      <c r="B55" t="s">
        <v>163</v>
      </c>
      <c r="C55">
        <v>1934</v>
      </c>
      <c r="D55">
        <v>1934</v>
      </c>
      <c r="E55" s="8">
        <v>0.3739313244569026</v>
      </c>
      <c r="F55" s="5" t="s">
        <v>20</v>
      </c>
      <c r="G55" s="5" t="s">
        <v>9</v>
      </c>
      <c r="H55" s="15">
        <v>1</v>
      </c>
      <c r="I55">
        <v>0</v>
      </c>
      <c r="J55">
        <v>0</v>
      </c>
      <c r="K55">
        <v>55</v>
      </c>
      <c r="L55">
        <v>100</v>
      </c>
      <c r="M55">
        <v>2000</v>
      </c>
    </row>
    <row r="56" spans="1:13" ht="12.75">
      <c r="A56">
        <v>127</v>
      </c>
      <c r="B56" t="s">
        <v>164</v>
      </c>
      <c r="C56">
        <v>1935</v>
      </c>
      <c r="D56">
        <v>1936</v>
      </c>
      <c r="E56" s="8">
        <v>0.9228420320211695</v>
      </c>
      <c r="F56" s="5" t="s">
        <v>20</v>
      </c>
      <c r="G56" s="5" t="s">
        <v>21</v>
      </c>
      <c r="H56" s="15">
        <v>1</v>
      </c>
      <c r="I56">
        <v>0</v>
      </c>
      <c r="J56">
        <v>0</v>
      </c>
      <c r="K56">
        <v>220</v>
      </c>
      <c r="L56">
        <v>4000</v>
      </c>
      <c r="M56">
        <v>16000</v>
      </c>
    </row>
    <row r="57" spans="1:13" ht="12.75">
      <c r="A57">
        <v>130</v>
      </c>
      <c r="B57" t="s">
        <v>78</v>
      </c>
      <c r="C57">
        <v>1937</v>
      </c>
      <c r="D57">
        <v>1941</v>
      </c>
      <c r="E57" s="8">
        <v>0.31298336616814787</v>
      </c>
      <c r="F57" s="5" t="s">
        <v>20</v>
      </c>
      <c r="G57" s="5" t="s">
        <v>9</v>
      </c>
      <c r="H57" s="15">
        <v>1</v>
      </c>
      <c r="I57">
        <v>0</v>
      </c>
      <c r="J57">
        <v>0</v>
      </c>
      <c r="K57">
        <v>1615</v>
      </c>
      <c r="L57">
        <v>250000</v>
      </c>
      <c r="M57">
        <v>750000</v>
      </c>
    </row>
    <row r="58" spans="1:13" ht="12.75">
      <c r="A58">
        <v>133</v>
      </c>
      <c r="B58" t="s">
        <v>165</v>
      </c>
      <c r="C58">
        <v>1938</v>
      </c>
      <c r="D58">
        <v>1938</v>
      </c>
      <c r="E58" s="8">
        <v>0.7355863796809609</v>
      </c>
      <c r="F58" s="5" t="s">
        <v>21</v>
      </c>
      <c r="G58" s="5" t="s">
        <v>7</v>
      </c>
      <c r="H58" s="15">
        <v>1</v>
      </c>
      <c r="I58">
        <v>0</v>
      </c>
      <c r="J58">
        <v>0</v>
      </c>
      <c r="K58">
        <v>14</v>
      </c>
      <c r="L58">
        <v>1200</v>
      </c>
      <c r="M58">
        <v>526</v>
      </c>
    </row>
    <row r="59" spans="1:13" ht="12.75">
      <c r="A59">
        <v>142</v>
      </c>
      <c r="B59" t="s">
        <v>42</v>
      </c>
      <c r="C59">
        <v>1939</v>
      </c>
      <c r="D59">
        <v>1940</v>
      </c>
      <c r="E59" s="8">
        <v>0.9871800002572719</v>
      </c>
      <c r="F59" s="5" t="s">
        <v>20</v>
      </c>
      <c r="G59" s="5" t="s">
        <v>20</v>
      </c>
      <c r="H59" s="15">
        <v>1</v>
      </c>
      <c r="I59">
        <v>0</v>
      </c>
      <c r="J59">
        <v>0</v>
      </c>
      <c r="K59">
        <v>104</v>
      </c>
      <c r="L59">
        <v>50000</v>
      </c>
      <c r="M59">
        <v>24900</v>
      </c>
    </row>
    <row r="60" spans="1:13" ht="12.75">
      <c r="A60">
        <v>145</v>
      </c>
      <c r="B60" t="s">
        <v>54</v>
      </c>
      <c r="C60">
        <v>1940</v>
      </c>
      <c r="D60">
        <v>1941</v>
      </c>
      <c r="E60" s="8">
        <v>0.04187408084983803</v>
      </c>
      <c r="F60" s="5" t="s">
        <v>20</v>
      </c>
      <c r="G60" s="5" t="s">
        <v>20</v>
      </c>
      <c r="H60" s="15">
        <v>1</v>
      </c>
      <c r="I60">
        <v>0</v>
      </c>
      <c r="J60">
        <v>0</v>
      </c>
      <c r="K60">
        <v>53</v>
      </c>
      <c r="L60">
        <v>700</v>
      </c>
      <c r="M60">
        <v>700</v>
      </c>
    </row>
    <row r="61" spans="1:13" ht="12.75">
      <c r="A61">
        <v>147</v>
      </c>
      <c r="B61" t="s">
        <v>86</v>
      </c>
      <c r="C61">
        <v>1948</v>
      </c>
      <c r="D61">
        <v>1949</v>
      </c>
      <c r="E61" s="8">
        <v>0.1836841097728189</v>
      </c>
      <c r="F61" s="5" t="s">
        <v>5</v>
      </c>
      <c r="G61" s="5" t="s">
        <v>21</v>
      </c>
      <c r="H61" s="15">
        <v>1</v>
      </c>
      <c r="I61">
        <v>0</v>
      </c>
      <c r="J61">
        <v>0</v>
      </c>
      <c r="K61">
        <v>169</v>
      </c>
      <c r="L61">
        <v>1000</v>
      </c>
      <c r="M61">
        <v>1000</v>
      </c>
    </row>
    <row r="62" spans="1:13" ht="12.75">
      <c r="A62">
        <v>148</v>
      </c>
      <c r="B62" t="s">
        <v>126</v>
      </c>
      <c r="C62">
        <v>1948</v>
      </c>
      <c r="D62">
        <v>1948</v>
      </c>
      <c r="E62" s="8">
        <v>0.8511948626171176</v>
      </c>
      <c r="F62" s="5" t="s">
        <v>21</v>
      </c>
      <c r="G62" s="5" t="s">
        <v>21</v>
      </c>
      <c r="H62" s="15">
        <v>0</v>
      </c>
      <c r="I62">
        <v>0</v>
      </c>
      <c r="J62">
        <v>1</v>
      </c>
      <c r="K62">
        <v>143</v>
      </c>
      <c r="L62">
        <v>5000</v>
      </c>
      <c r="M62">
        <v>3000</v>
      </c>
    </row>
    <row r="63" spans="1:13" ht="12.75">
      <c r="A63">
        <v>154</v>
      </c>
      <c r="B63" t="s">
        <v>62</v>
      </c>
      <c r="C63">
        <v>1956</v>
      </c>
      <c r="D63">
        <v>1956</v>
      </c>
      <c r="E63" s="8">
        <v>0.9713255800154276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23</v>
      </c>
      <c r="L63">
        <v>1500</v>
      </c>
      <c r="M63">
        <v>2502</v>
      </c>
    </row>
    <row r="64" spans="1:13" ht="12.75">
      <c r="A64">
        <v>160</v>
      </c>
      <c r="B64" t="s">
        <v>166</v>
      </c>
      <c r="C64">
        <v>1962</v>
      </c>
      <c r="D64">
        <v>1962</v>
      </c>
      <c r="E64" s="8">
        <v>0.6784134036478943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34</v>
      </c>
      <c r="L64">
        <v>500</v>
      </c>
      <c r="M64">
        <v>1353</v>
      </c>
    </row>
    <row r="65" spans="1:13" ht="12.75">
      <c r="A65">
        <v>166</v>
      </c>
      <c r="B65" t="s">
        <v>83</v>
      </c>
      <c r="C65">
        <v>1965</v>
      </c>
      <c r="D65">
        <v>1965</v>
      </c>
      <c r="E65" s="8">
        <v>0.17617369669069474</v>
      </c>
      <c r="F65" s="5" t="s">
        <v>20</v>
      </c>
      <c r="G65" s="5" t="s">
        <v>7</v>
      </c>
      <c r="H65" s="15">
        <v>1</v>
      </c>
      <c r="I65">
        <v>0</v>
      </c>
      <c r="J65">
        <v>0</v>
      </c>
      <c r="K65">
        <v>50</v>
      </c>
      <c r="L65">
        <v>3800</v>
      </c>
      <c r="M65">
        <v>3261</v>
      </c>
    </row>
    <row r="66" spans="1:13" ht="12.75">
      <c r="A66">
        <v>169</v>
      </c>
      <c r="B66" t="s">
        <v>127</v>
      </c>
      <c r="C66">
        <v>1967</v>
      </c>
      <c r="D66">
        <v>1967</v>
      </c>
      <c r="E66" s="8">
        <v>0.8473669278705525</v>
      </c>
      <c r="F66" s="5" t="s">
        <v>21</v>
      </c>
      <c r="G66" s="5" t="s">
        <v>21</v>
      </c>
      <c r="H66" s="15">
        <v>0</v>
      </c>
      <c r="I66">
        <v>0</v>
      </c>
      <c r="J66">
        <v>1</v>
      </c>
      <c r="K66">
        <v>6</v>
      </c>
      <c r="L66">
        <v>18600</v>
      </c>
      <c r="M66">
        <v>1000</v>
      </c>
    </row>
    <row r="67" spans="1:13" ht="12.75">
      <c r="A67">
        <v>172</v>
      </c>
      <c r="B67" t="s">
        <v>167</v>
      </c>
      <c r="C67">
        <v>1969</v>
      </c>
      <c r="D67">
        <v>1970</v>
      </c>
      <c r="E67" s="8">
        <v>0.7869404082593094</v>
      </c>
      <c r="F67" s="5" t="s">
        <v>5</v>
      </c>
      <c r="G67" s="5" t="s">
        <v>7</v>
      </c>
      <c r="H67" s="15">
        <v>1</v>
      </c>
      <c r="I67">
        <v>0</v>
      </c>
      <c r="J67">
        <v>0</v>
      </c>
      <c r="K67">
        <v>520</v>
      </c>
      <c r="L67">
        <v>5000</v>
      </c>
      <c r="M67">
        <v>368</v>
      </c>
    </row>
    <row r="68" spans="1:13" ht="12.75">
      <c r="A68">
        <v>175</v>
      </c>
      <c r="B68" t="s">
        <v>168</v>
      </c>
      <c r="C68">
        <v>1969</v>
      </c>
      <c r="D68">
        <v>1969</v>
      </c>
      <c r="E68" s="8">
        <v>0.4169141785211818</v>
      </c>
      <c r="F68" s="5" t="s">
        <v>21</v>
      </c>
      <c r="G68" s="5" t="s">
        <v>7</v>
      </c>
      <c r="H68" s="15">
        <v>1</v>
      </c>
      <c r="I68">
        <v>0</v>
      </c>
      <c r="J68">
        <v>0</v>
      </c>
      <c r="K68">
        <v>5</v>
      </c>
      <c r="L68">
        <v>1200</v>
      </c>
      <c r="M68">
        <v>700</v>
      </c>
    </row>
    <row r="69" spans="1:13" ht="12.75">
      <c r="A69">
        <v>178</v>
      </c>
      <c r="B69" t="s">
        <v>169</v>
      </c>
      <c r="C69">
        <v>1971</v>
      </c>
      <c r="D69">
        <v>1971</v>
      </c>
      <c r="E69" s="8">
        <v>0.8598971805483704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15</v>
      </c>
      <c r="L69">
        <v>8000</v>
      </c>
      <c r="M69">
        <v>3000</v>
      </c>
    </row>
    <row r="70" spans="1:13" ht="12.75">
      <c r="A70">
        <v>184</v>
      </c>
      <c r="B70" t="s">
        <v>46</v>
      </c>
      <c r="C70">
        <v>1974</v>
      </c>
      <c r="D70">
        <v>1974</v>
      </c>
      <c r="E70" s="8">
        <v>0.9834900895643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13</v>
      </c>
      <c r="L70">
        <v>1000</v>
      </c>
      <c r="M70">
        <v>500</v>
      </c>
    </row>
    <row r="71" spans="1:13" ht="12.75">
      <c r="A71">
        <v>187</v>
      </c>
      <c r="B71" t="s">
        <v>170</v>
      </c>
      <c r="C71">
        <v>1975</v>
      </c>
      <c r="D71">
        <v>1979</v>
      </c>
      <c r="E71" s="8">
        <v>0.8918309050830214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1348</v>
      </c>
      <c r="L71">
        <v>3000</v>
      </c>
      <c r="M71">
        <v>5000</v>
      </c>
    </row>
    <row r="72" spans="1:13" ht="12.75">
      <c r="A72">
        <v>189</v>
      </c>
      <c r="B72" t="s">
        <v>81</v>
      </c>
      <c r="C72">
        <v>1977</v>
      </c>
      <c r="D72">
        <v>1978</v>
      </c>
      <c r="E72" s="8">
        <v>0.1006129310601327</v>
      </c>
      <c r="F72" s="5" t="s">
        <v>21</v>
      </c>
      <c r="G72" s="5" t="s">
        <v>21</v>
      </c>
      <c r="H72" s="15">
        <v>0</v>
      </c>
      <c r="I72">
        <v>0</v>
      </c>
      <c r="J72">
        <v>2</v>
      </c>
      <c r="K72">
        <v>226</v>
      </c>
      <c r="L72">
        <v>3500</v>
      </c>
      <c r="M72">
        <v>2500</v>
      </c>
    </row>
    <row r="73" spans="1:13" ht="12.75">
      <c r="A73">
        <v>190</v>
      </c>
      <c r="B73" t="s">
        <v>115</v>
      </c>
      <c r="C73">
        <v>1978</v>
      </c>
      <c r="D73">
        <v>1979</v>
      </c>
      <c r="E73" s="8">
        <v>0.6576725820360368</v>
      </c>
      <c r="F73" s="5" t="s">
        <v>21</v>
      </c>
      <c r="G73" s="5" t="s">
        <v>21</v>
      </c>
      <c r="H73" s="15">
        <v>0</v>
      </c>
      <c r="I73">
        <v>0</v>
      </c>
      <c r="J73">
        <v>1</v>
      </c>
      <c r="K73">
        <v>165</v>
      </c>
      <c r="L73">
        <v>2000</v>
      </c>
      <c r="M73">
        <v>1000</v>
      </c>
    </row>
    <row r="74" spans="1:13" ht="12.75">
      <c r="A74">
        <v>193</v>
      </c>
      <c r="B74" t="s">
        <v>171</v>
      </c>
      <c r="C74">
        <v>1979</v>
      </c>
      <c r="D74">
        <v>1979</v>
      </c>
      <c r="E74" s="8">
        <v>0.9294567425353907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22</v>
      </c>
      <c r="L74">
        <v>13000</v>
      </c>
      <c r="M74">
        <v>8000</v>
      </c>
    </row>
    <row r="75" spans="1:13" ht="12.75">
      <c r="A75">
        <v>199</v>
      </c>
      <c r="B75" t="s">
        <v>172</v>
      </c>
      <c r="C75">
        <v>1980</v>
      </c>
      <c r="D75">
        <v>1988</v>
      </c>
      <c r="E75" s="8">
        <v>0.41831632108688693</v>
      </c>
      <c r="F75" s="5" t="s">
        <v>5</v>
      </c>
      <c r="G75" s="5" t="s">
        <v>21</v>
      </c>
      <c r="H75" s="15">
        <v>1</v>
      </c>
      <c r="I75">
        <v>0</v>
      </c>
      <c r="J75">
        <v>0</v>
      </c>
      <c r="K75">
        <v>2890</v>
      </c>
      <c r="L75">
        <v>500000</v>
      </c>
      <c r="M75">
        <v>750000</v>
      </c>
    </row>
    <row r="76" spans="1:13" ht="12.75">
      <c r="A76">
        <v>202</v>
      </c>
      <c r="B76" t="s">
        <v>88</v>
      </c>
      <c r="C76">
        <v>1982</v>
      </c>
      <c r="D76">
        <v>1982</v>
      </c>
      <c r="E76" s="8">
        <v>0.22706536436795188</v>
      </c>
      <c r="F76" s="5" t="s">
        <v>21</v>
      </c>
      <c r="G76" s="5" t="s">
        <v>21</v>
      </c>
      <c r="H76" s="15">
        <v>1</v>
      </c>
      <c r="I76">
        <v>0</v>
      </c>
      <c r="J76">
        <v>0</v>
      </c>
      <c r="K76">
        <v>88</v>
      </c>
      <c r="L76">
        <v>655</v>
      </c>
      <c r="M76">
        <v>255</v>
      </c>
    </row>
    <row r="77" spans="1:13" ht="12.75">
      <c r="A77">
        <v>205</v>
      </c>
      <c r="B77" t="s">
        <v>173</v>
      </c>
      <c r="C77">
        <v>1982</v>
      </c>
      <c r="D77">
        <v>1982</v>
      </c>
      <c r="E77" s="8">
        <v>0.4783993989397966</v>
      </c>
      <c r="F77" s="5" t="s">
        <v>5</v>
      </c>
      <c r="G77" s="5" t="s">
        <v>7</v>
      </c>
      <c r="H77" s="15">
        <v>1</v>
      </c>
      <c r="I77">
        <v>0</v>
      </c>
      <c r="J77">
        <v>0</v>
      </c>
      <c r="K77">
        <v>138</v>
      </c>
      <c r="L77">
        <v>1000</v>
      </c>
      <c r="M77">
        <v>235</v>
      </c>
    </row>
    <row r="78" spans="1:13" ht="12.75">
      <c r="A78">
        <v>208</v>
      </c>
      <c r="B78" t="s">
        <v>171</v>
      </c>
      <c r="C78">
        <v>1987</v>
      </c>
      <c r="D78">
        <v>1987</v>
      </c>
      <c r="E78" s="8">
        <v>0.8930262159086979</v>
      </c>
      <c r="F78" s="5" t="s">
        <v>5</v>
      </c>
      <c r="G78" s="5" t="s">
        <v>7</v>
      </c>
      <c r="H78" s="15">
        <v>1</v>
      </c>
      <c r="I78">
        <v>0</v>
      </c>
      <c r="J78">
        <v>0</v>
      </c>
      <c r="K78">
        <v>33</v>
      </c>
      <c r="L78">
        <v>1800</v>
      </c>
      <c r="M78">
        <v>2200</v>
      </c>
    </row>
    <row r="79" spans="1:13" ht="12.75">
      <c r="A79">
        <v>10</v>
      </c>
      <c r="B79" t="s">
        <v>87</v>
      </c>
      <c r="C79">
        <v>1848</v>
      </c>
      <c r="D79">
        <v>1848</v>
      </c>
      <c r="E79" s="8">
        <v>0.19477119476060417</v>
      </c>
      <c r="F79" s="5" t="s">
        <v>21</v>
      </c>
      <c r="G79" s="5" t="s">
        <v>7</v>
      </c>
      <c r="H79" s="15">
        <v>0</v>
      </c>
      <c r="I79">
        <v>3</v>
      </c>
      <c r="J79">
        <v>0</v>
      </c>
      <c r="K79">
        <v>143</v>
      </c>
      <c r="L79">
        <v>3600</v>
      </c>
      <c r="M79">
        <v>3927</v>
      </c>
    </row>
    <row r="80" spans="1:13" ht="12.75">
      <c r="A80">
        <v>16</v>
      </c>
      <c r="B80" t="s">
        <v>57</v>
      </c>
      <c r="C80">
        <v>1849</v>
      </c>
      <c r="D80">
        <v>1849</v>
      </c>
      <c r="E80" s="8">
        <v>0.9444086844946271</v>
      </c>
      <c r="F80" s="5" t="s">
        <v>20</v>
      </c>
      <c r="G80" s="5" t="s">
        <v>20</v>
      </c>
      <c r="H80" s="15">
        <v>0</v>
      </c>
      <c r="I80">
        <v>3</v>
      </c>
      <c r="J80">
        <v>1</v>
      </c>
      <c r="K80">
        <v>55</v>
      </c>
      <c r="L80">
        <v>1200</v>
      </c>
      <c r="M80">
        <v>1400</v>
      </c>
    </row>
    <row r="81" spans="1:13" ht="12.75">
      <c r="A81">
        <v>28</v>
      </c>
      <c r="B81" t="s">
        <v>76</v>
      </c>
      <c r="C81">
        <v>1859</v>
      </c>
      <c r="D81">
        <v>1859</v>
      </c>
      <c r="E81" s="8">
        <v>0.15243280342799903</v>
      </c>
      <c r="F81" s="5" t="s">
        <v>20</v>
      </c>
      <c r="G81" s="5" t="s">
        <v>20</v>
      </c>
      <c r="H81" s="15">
        <v>0</v>
      </c>
      <c r="I81">
        <v>3</v>
      </c>
      <c r="J81">
        <v>0</v>
      </c>
      <c r="K81">
        <v>75</v>
      </c>
      <c r="L81">
        <v>10000</v>
      </c>
      <c r="M81">
        <v>12500</v>
      </c>
    </row>
    <row r="82" spans="1:13" ht="12.75">
      <c r="A82">
        <v>49</v>
      </c>
      <c r="B82" t="s">
        <v>122</v>
      </c>
      <c r="C82">
        <v>1864</v>
      </c>
      <c r="D82">
        <v>1870</v>
      </c>
      <c r="E82" s="8">
        <v>0.8222739272450669</v>
      </c>
      <c r="F82" s="5" t="s">
        <v>20</v>
      </c>
      <c r="G82" s="5" t="s">
        <v>20</v>
      </c>
      <c r="H82" s="15">
        <v>0</v>
      </c>
      <c r="I82">
        <v>3</v>
      </c>
      <c r="J82">
        <v>0</v>
      </c>
      <c r="K82">
        <v>1936</v>
      </c>
      <c r="L82">
        <v>110000</v>
      </c>
      <c r="M82">
        <v>200000</v>
      </c>
    </row>
    <row r="83" spans="1:13" ht="12.75">
      <c r="A83">
        <v>55</v>
      </c>
      <c r="B83" t="s">
        <v>100</v>
      </c>
      <c r="C83">
        <v>1866</v>
      </c>
      <c r="D83">
        <v>1866</v>
      </c>
      <c r="E83" s="8">
        <v>0.4583506418732344</v>
      </c>
      <c r="F83" s="5" t="s">
        <v>20</v>
      </c>
      <c r="G83" s="5" t="s">
        <v>20</v>
      </c>
      <c r="H83" s="15">
        <v>0</v>
      </c>
      <c r="I83">
        <v>3</v>
      </c>
      <c r="J83">
        <v>5</v>
      </c>
      <c r="K83">
        <v>42</v>
      </c>
      <c r="L83">
        <v>14100</v>
      </c>
      <c r="M83">
        <v>30000</v>
      </c>
    </row>
    <row r="84" spans="1:13" ht="12.75">
      <c r="A84">
        <v>103</v>
      </c>
      <c r="B84" t="s">
        <v>105</v>
      </c>
      <c r="C84">
        <v>1913</v>
      </c>
      <c r="D84">
        <v>1913</v>
      </c>
      <c r="E84" s="8">
        <v>0.3668945481468367</v>
      </c>
      <c r="F84" s="5" t="s">
        <v>20</v>
      </c>
      <c r="G84" s="5" t="s">
        <v>20</v>
      </c>
      <c r="H84" s="15">
        <v>0</v>
      </c>
      <c r="I84">
        <v>3</v>
      </c>
      <c r="J84">
        <v>1</v>
      </c>
      <c r="K84">
        <v>31</v>
      </c>
      <c r="L84">
        <v>42500</v>
      </c>
      <c r="M84">
        <v>18500</v>
      </c>
    </row>
    <row r="85" spans="1:13" ht="12.75">
      <c r="A85">
        <v>136</v>
      </c>
      <c r="B85" t="s">
        <v>106</v>
      </c>
      <c r="C85">
        <v>1939</v>
      </c>
      <c r="D85">
        <v>1939</v>
      </c>
      <c r="E85" s="8">
        <v>0.29928378531093486</v>
      </c>
      <c r="F85" s="5" t="s">
        <v>21</v>
      </c>
      <c r="G85" s="5" t="s">
        <v>21</v>
      </c>
      <c r="H85" s="15">
        <v>0</v>
      </c>
      <c r="I85">
        <v>3</v>
      </c>
      <c r="J85">
        <v>2</v>
      </c>
      <c r="K85">
        <v>129</v>
      </c>
      <c r="L85">
        <v>20000</v>
      </c>
      <c r="M85">
        <v>8000</v>
      </c>
    </row>
    <row r="86" spans="1:13" ht="12.75">
      <c r="A86">
        <v>181</v>
      </c>
      <c r="B86" t="s">
        <v>114</v>
      </c>
      <c r="C86">
        <v>1973</v>
      </c>
      <c r="D86">
        <v>1973</v>
      </c>
      <c r="E86" s="8">
        <v>0.8019412097638516</v>
      </c>
      <c r="F86" s="5" t="s">
        <v>21</v>
      </c>
      <c r="G86" s="5" t="s">
        <v>7</v>
      </c>
      <c r="H86" s="15">
        <v>0</v>
      </c>
      <c r="I86">
        <v>3</v>
      </c>
      <c r="J86">
        <v>1</v>
      </c>
      <c r="K86">
        <v>19</v>
      </c>
      <c r="L86">
        <v>13401</v>
      </c>
      <c r="M86">
        <v>3000</v>
      </c>
    </row>
    <row r="87" spans="1:13" ht="12.75">
      <c r="A87">
        <v>22</v>
      </c>
      <c r="B87" t="s">
        <v>96</v>
      </c>
      <c r="C87">
        <v>1853</v>
      </c>
      <c r="D87">
        <v>1856</v>
      </c>
      <c r="E87" s="8">
        <v>0.7418363456279363</v>
      </c>
      <c r="F87" s="5" t="s">
        <v>21</v>
      </c>
      <c r="G87" s="5" t="s">
        <v>21</v>
      </c>
      <c r="H87" s="15">
        <v>0</v>
      </c>
      <c r="I87">
        <v>4</v>
      </c>
      <c r="J87">
        <v>0</v>
      </c>
      <c r="K87">
        <v>861</v>
      </c>
      <c r="L87">
        <v>100000</v>
      </c>
      <c r="M87">
        <v>164200</v>
      </c>
    </row>
    <row r="88" spans="1:13" ht="12.75">
      <c r="A88">
        <v>52</v>
      </c>
      <c r="B88" t="s">
        <v>97</v>
      </c>
      <c r="C88">
        <v>1865</v>
      </c>
      <c r="D88">
        <v>1866</v>
      </c>
      <c r="E88" s="8">
        <v>0.9288763259582288</v>
      </c>
      <c r="F88" s="5" t="s">
        <v>21</v>
      </c>
      <c r="G88" s="5" t="s">
        <v>7</v>
      </c>
      <c r="H88" s="15">
        <v>0</v>
      </c>
      <c r="I88">
        <v>4</v>
      </c>
      <c r="J88">
        <v>0</v>
      </c>
      <c r="K88">
        <v>197</v>
      </c>
      <c r="L88">
        <v>300</v>
      </c>
      <c r="M88">
        <v>700</v>
      </c>
    </row>
    <row r="89" spans="1:13" ht="12.75">
      <c r="A89">
        <v>64</v>
      </c>
      <c r="B89" t="s">
        <v>123</v>
      </c>
      <c r="C89">
        <v>1879</v>
      </c>
      <c r="D89">
        <v>1883</v>
      </c>
      <c r="E89" s="8">
        <v>0.7307064774025127</v>
      </c>
      <c r="F89" s="5" t="s">
        <v>20</v>
      </c>
      <c r="G89" s="5" t="s">
        <v>20</v>
      </c>
      <c r="H89" s="15">
        <v>0</v>
      </c>
      <c r="I89">
        <v>4</v>
      </c>
      <c r="J89">
        <v>0</v>
      </c>
      <c r="K89">
        <v>1762</v>
      </c>
      <c r="L89">
        <v>3000</v>
      </c>
      <c r="M89">
        <v>11000</v>
      </c>
    </row>
    <row r="90" spans="1:13" ht="12.75">
      <c r="A90">
        <v>157</v>
      </c>
      <c r="B90" t="s">
        <v>112</v>
      </c>
      <c r="C90">
        <v>1956</v>
      </c>
      <c r="D90">
        <v>1956</v>
      </c>
      <c r="E90" s="8">
        <v>0.8147506168212625</v>
      </c>
      <c r="F90" s="5" t="s">
        <v>21</v>
      </c>
      <c r="G90" s="5" t="s">
        <v>21</v>
      </c>
      <c r="H90" s="15">
        <v>0</v>
      </c>
      <c r="I90">
        <v>4</v>
      </c>
      <c r="J90">
        <v>0</v>
      </c>
      <c r="K90">
        <v>9</v>
      </c>
      <c r="L90">
        <v>3000</v>
      </c>
      <c r="M90">
        <v>221</v>
      </c>
    </row>
    <row r="91" spans="1:13" ht="12.75">
      <c r="A91">
        <v>163</v>
      </c>
      <c r="B91" t="s">
        <v>71</v>
      </c>
      <c r="C91">
        <v>1965</v>
      </c>
      <c r="D91">
        <v>1975</v>
      </c>
      <c r="E91" s="8">
        <v>0.018180767131692897</v>
      </c>
      <c r="F91" s="5" t="s">
        <v>20</v>
      </c>
      <c r="G91" s="5" t="s">
        <v>20</v>
      </c>
      <c r="H91" s="15">
        <v>0</v>
      </c>
      <c r="I91">
        <v>4</v>
      </c>
      <c r="J91">
        <v>2</v>
      </c>
      <c r="K91">
        <v>3735</v>
      </c>
      <c r="L91">
        <v>700000</v>
      </c>
      <c r="M91">
        <v>321442</v>
      </c>
    </row>
    <row r="92" spans="1:13" ht="12.75">
      <c r="A92">
        <v>211</v>
      </c>
      <c r="B92" t="s">
        <v>116</v>
      </c>
      <c r="C92">
        <v>1990</v>
      </c>
      <c r="D92">
        <v>1991</v>
      </c>
      <c r="E92" s="8">
        <v>0.7805092240045198</v>
      </c>
      <c r="F92" s="5" t="s">
        <v>21</v>
      </c>
      <c r="G92" s="5" t="s">
        <v>21</v>
      </c>
      <c r="H92" s="15">
        <v>0</v>
      </c>
      <c r="I92">
        <v>4</v>
      </c>
      <c r="J92">
        <v>0</v>
      </c>
      <c r="K92">
        <v>253</v>
      </c>
      <c r="L92">
        <v>25000</v>
      </c>
      <c r="M92">
        <v>1343</v>
      </c>
    </row>
    <row r="93" spans="1:13" ht="12.75">
      <c r="A93">
        <v>106</v>
      </c>
      <c r="B93" t="s">
        <v>59</v>
      </c>
      <c r="C93">
        <v>1914</v>
      </c>
      <c r="D93">
        <v>1918</v>
      </c>
      <c r="E93" s="8">
        <v>0.9731086037636831</v>
      </c>
      <c r="F93" s="5" t="s">
        <v>21</v>
      </c>
      <c r="G93" s="5" t="s">
        <v>21</v>
      </c>
      <c r="H93" s="15">
        <v>0</v>
      </c>
      <c r="I93">
        <v>5</v>
      </c>
      <c r="J93">
        <v>0</v>
      </c>
      <c r="K93">
        <v>1567</v>
      </c>
      <c r="L93">
        <v>3386200</v>
      </c>
      <c r="M93">
        <v>5191831</v>
      </c>
    </row>
    <row r="94" spans="1:13" ht="12.75">
      <c r="A94">
        <v>139</v>
      </c>
      <c r="B94" t="s">
        <v>107</v>
      </c>
      <c r="C94">
        <v>1939</v>
      </c>
      <c r="D94">
        <v>1945</v>
      </c>
      <c r="E94" s="8">
        <v>0.9067031136156358</v>
      </c>
      <c r="F94" s="5" t="s">
        <v>21</v>
      </c>
      <c r="G94" s="5" t="s">
        <v>21</v>
      </c>
      <c r="H94" s="15">
        <v>0</v>
      </c>
      <c r="I94">
        <v>5</v>
      </c>
      <c r="J94">
        <v>0</v>
      </c>
      <c r="K94">
        <v>2175</v>
      </c>
      <c r="L94">
        <v>5637000</v>
      </c>
      <c r="M94">
        <v>10639683</v>
      </c>
    </row>
    <row r="95" spans="1:13" ht="12.75">
      <c r="A95">
        <v>151</v>
      </c>
      <c r="B95" t="s">
        <v>109</v>
      </c>
      <c r="C95">
        <v>1950</v>
      </c>
      <c r="D95">
        <v>1953</v>
      </c>
      <c r="E95" s="8">
        <v>0.36052116384257077</v>
      </c>
      <c r="F95" s="5" t="s">
        <v>5</v>
      </c>
      <c r="G95" s="5" t="s">
        <v>7</v>
      </c>
      <c r="H95" s="15">
        <v>0</v>
      </c>
      <c r="I95">
        <v>5</v>
      </c>
      <c r="J95">
        <v>0</v>
      </c>
      <c r="K95">
        <v>1130</v>
      </c>
      <c r="L95">
        <v>739191</v>
      </c>
      <c r="M95">
        <v>170642</v>
      </c>
    </row>
  </sheetData>
  <mergeCells count="4">
    <mergeCell ref="A1:D1"/>
    <mergeCell ref="A2:D2"/>
    <mergeCell ref="A7:D7"/>
    <mergeCell ref="A12:D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40"/>
  </sheetPr>
  <dimension ref="A1:H83"/>
  <sheetViews>
    <sheetView zoomScale="85" zoomScaleNormal="85" workbookViewId="0" topLeftCell="A58">
      <selection activeCell="D64" sqref="D64"/>
    </sheetView>
  </sheetViews>
  <sheetFormatPr defaultColWidth="9.140625" defaultRowHeight="12.75"/>
  <cols>
    <col min="1" max="1" width="5.57421875" style="0" bestFit="1" customWidth="1"/>
    <col min="2" max="2" width="8.7109375" style="0" bestFit="1" customWidth="1"/>
    <col min="3" max="3" width="8.140625" style="0" bestFit="1" customWidth="1"/>
    <col min="4" max="4" width="9.57421875" style="0" bestFit="1" customWidth="1"/>
    <col min="5" max="5" width="12.8515625" style="0" bestFit="1" customWidth="1"/>
    <col min="6" max="6" width="11.421875" style="0" bestFit="1" customWidth="1"/>
    <col min="7" max="7" width="11.7109375" style="0" bestFit="1" customWidth="1"/>
    <col min="8" max="8" width="10.7109375" style="0" customWidth="1"/>
  </cols>
  <sheetData>
    <row r="1" spans="1:8" ht="38.25">
      <c r="A1" s="2" t="s">
        <v>2</v>
      </c>
      <c r="B1" s="2" t="s">
        <v>17</v>
      </c>
      <c r="C1" s="3" t="s">
        <v>18</v>
      </c>
      <c r="D1" s="3" t="s">
        <v>19</v>
      </c>
      <c r="E1" s="4" t="s">
        <v>26</v>
      </c>
      <c r="F1" s="3" t="s">
        <v>22</v>
      </c>
      <c r="G1" s="4" t="s">
        <v>25</v>
      </c>
      <c r="H1" s="141" t="s">
        <v>433</v>
      </c>
    </row>
    <row r="2" spans="1:8" ht="12.75">
      <c r="A2">
        <v>1</v>
      </c>
      <c r="B2">
        <v>1823</v>
      </c>
      <c r="C2">
        <v>0</v>
      </c>
      <c r="D2" s="5" t="s">
        <v>20</v>
      </c>
      <c r="E2" s="1">
        <v>1</v>
      </c>
      <c r="F2" s="5" t="s">
        <v>20</v>
      </c>
      <c r="G2" s="1">
        <v>1</v>
      </c>
      <c r="H2" s="1">
        <f>(E2+G2)/2</f>
        <v>1</v>
      </c>
    </row>
    <row r="3" spans="1:8" ht="12.75">
      <c r="A3">
        <v>4</v>
      </c>
      <c r="B3">
        <v>1829</v>
      </c>
      <c r="C3">
        <v>0</v>
      </c>
      <c r="D3" s="5" t="s">
        <v>20</v>
      </c>
      <c r="E3" s="1">
        <v>1</v>
      </c>
      <c r="F3" s="5" t="s">
        <v>20</v>
      </c>
      <c r="G3" s="1">
        <v>1</v>
      </c>
      <c r="H3" s="1">
        <f aca="true" t="shared" si="0" ref="H3:H63">(E3+G3)/2</f>
        <v>1</v>
      </c>
    </row>
    <row r="4" spans="1:8" ht="12.75">
      <c r="A4">
        <v>7</v>
      </c>
      <c r="B4">
        <v>1848</v>
      </c>
      <c r="C4">
        <v>0</v>
      </c>
      <c r="D4" s="5" t="s">
        <v>20</v>
      </c>
      <c r="E4" s="1">
        <v>1</v>
      </c>
      <c r="F4" s="5" t="s">
        <v>20</v>
      </c>
      <c r="G4" s="1">
        <v>1</v>
      </c>
      <c r="H4" s="1">
        <f t="shared" si="0"/>
        <v>1</v>
      </c>
    </row>
    <row r="5" spans="1:8" ht="12.75">
      <c r="A5">
        <v>13</v>
      </c>
      <c r="B5">
        <v>1848</v>
      </c>
      <c r="C5">
        <v>0</v>
      </c>
      <c r="D5" s="5" t="s">
        <v>20</v>
      </c>
      <c r="E5" s="1">
        <v>1</v>
      </c>
      <c r="F5" s="5" t="s">
        <v>8</v>
      </c>
      <c r="G5" s="1">
        <v>0.75</v>
      </c>
      <c r="H5" s="1">
        <f t="shared" si="0"/>
        <v>0.875</v>
      </c>
    </row>
    <row r="6" spans="1:8" ht="12.75">
      <c r="A6">
        <v>19</v>
      </c>
      <c r="B6">
        <v>1852</v>
      </c>
      <c r="C6">
        <v>0</v>
      </c>
      <c r="D6" s="5" t="s">
        <v>21</v>
      </c>
      <c r="E6" s="1">
        <v>0.8</v>
      </c>
      <c r="F6" s="5" t="s">
        <v>21</v>
      </c>
      <c r="G6" s="1">
        <v>0.6</v>
      </c>
      <c r="H6" s="1">
        <f t="shared" si="0"/>
        <v>0.7</v>
      </c>
    </row>
    <row r="7" spans="1:8" ht="12.75">
      <c r="A7">
        <v>25</v>
      </c>
      <c r="B7">
        <v>1857</v>
      </c>
      <c r="C7">
        <v>0</v>
      </c>
      <c r="D7" s="5" t="s">
        <v>20</v>
      </c>
      <c r="E7" s="1">
        <v>0.8333333333333334</v>
      </c>
      <c r="F7" s="5" t="s">
        <v>20</v>
      </c>
      <c r="G7" s="1">
        <v>0.6666666666666666</v>
      </c>
      <c r="H7" s="1">
        <f t="shared" si="0"/>
        <v>0.75</v>
      </c>
    </row>
    <row r="8" spans="1:8" ht="12.75">
      <c r="A8">
        <v>31</v>
      </c>
      <c r="B8">
        <v>1860</v>
      </c>
      <c r="C8">
        <v>0</v>
      </c>
      <c r="D8" s="5" t="s">
        <v>20</v>
      </c>
      <c r="E8" s="1">
        <v>0.8571428571428571</v>
      </c>
      <c r="F8" s="5" t="s">
        <v>20</v>
      </c>
      <c r="G8" s="1">
        <v>0.7142857142857143</v>
      </c>
      <c r="H8" s="1">
        <f t="shared" si="0"/>
        <v>0.7857142857142857</v>
      </c>
    </row>
    <row r="9" spans="1:8" ht="12.75">
      <c r="A9">
        <v>34</v>
      </c>
      <c r="B9">
        <v>1860</v>
      </c>
      <c r="C9">
        <v>0</v>
      </c>
      <c r="D9" s="5" t="s">
        <v>20</v>
      </c>
      <c r="E9" s="1">
        <v>0.875</v>
      </c>
      <c r="F9" s="5" t="s">
        <v>20</v>
      </c>
      <c r="G9" s="1">
        <v>0.75</v>
      </c>
      <c r="H9" s="1">
        <f t="shared" si="0"/>
        <v>0.8125</v>
      </c>
    </row>
    <row r="10" spans="1:8" ht="12.75">
      <c r="A10">
        <v>37</v>
      </c>
      <c r="B10">
        <v>1861</v>
      </c>
      <c r="C10">
        <v>0</v>
      </c>
      <c r="D10" s="5" t="s">
        <v>20</v>
      </c>
      <c r="E10" s="1">
        <v>0.8888888888888888</v>
      </c>
      <c r="F10" s="5" t="s">
        <v>20</v>
      </c>
      <c r="G10" s="1">
        <v>0.7777777777777778</v>
      </c>
      <c r="H10" s="1">
        <f t="shared" si="0"/>
        <v>0.8333333333333333</v>
      </c>
    </row>
    <row r="11" spans="1:8" ht="12.75">
      <c r="A11">
        <v>43</v>
      </c>
      <c r="B11">
        <v>1863</v>
      </c>
      <c r="C11">
        <v>0</v>
      </c>
      <c r="D11" s="5" t="s">
        <v>20</v>
      </c>
      <c r="E11" s="1">
        <v>0.9</v>
      </c>
      <c r="F11" s="5" t="s">
        <v>20</v>
      </c>
      <c r="G11" s="1">
        <v>0.8</v>
      </c>
      <c r="H11" s="1">
        <f t="shared" si="0"/>
        <v>0.8500000000000001</v>
      </c>
    </row>
    <row r="12" spans="1:8" ht="12.75">
      <c r="A12">
        <v>46</v>
      </c>
      <c r="B12">
        <v>1864</v>
      </c>
      <c r="C12">
        <v>0</v>
      </c>
      <c r="D12" s="5" t="s">
        <v>20</v>
      </c>
      <c r="E12" s="1">
        <v>0.9090909090909091</v>
      </c>
      <c r="F12" s="5" t="s">
        <v>9</v>
      </c>
      <c r="G12" s="1">
        <v>0.7272727272727273</v>
      </c>
      <c r="H12" s="1">
        <f t="shared" si="0"/>
        <v>0.8181818181818181</v>
      </c>
    </row>
    <row r="13" spans="1:8" ht="12.75">
      <c r="A13">
        <v>40</v>
      </c>
      <c r="B13">
        <v>1867</v>
      </c>
      <c r="C13">
        <v>0</v>
      </c>
      <c r="D13" s="5" t="s">
        <v>21</v>
      </c>
      <c r="E13" s="1">
        <v>0.8333333333333334</v>
      </c>
      <c r="F13" s="5" t="s">
        <v>21</v>
      </c>
      <c r="G13" s="1">
        <v>0.6666666666666666</v>
      </c>
      <c r="H13" s="1">
        <f t="shared" si="0"/>
        <v>0.75</v>
      </c>
    </row>
    <row r="14" spans="1:8" ht="12.75">
      <c r="A14">
        <v>58</v>
      </c>
      <c r="B14">
        <v>1871</v>
      </c>
      <c r="C14" s="15">
        <v>0</v>
      </c>
      <c r="D14" s="5" t="s">
        <v>20</v>
      </c>
      <c r="E14" s="1">
        <v>0.8461538461538461</v>
      </c>
      <c r="F14" s="5" t="s">
        <v>20</v>
      </c>
      <c r="G14" s="1">
        <v>0.6923076923076923</v>
      </c>
      <c r="H14" s="1">
        <f t="shared" si="0"/>
        <v>0.7692307692307692</v>
      </c>
    </row>
    <row r="15" spans="1:8" ht="12.75">
      <c r="A15">
        <v>60</v>
      </c>
      <c r="B15">
        <v>1876</v>
      </c>
      <c r="C15">
        <v>0</v>
      </c>
      <c r="D15" s="5" t="s">
        <v>20</v>
      </c>
      <c r="E15" s="1">
        <v>0.8571428571428571</v>
      </c>
      <c r="F15" s="5" t="s">
        <v>20</v>
      </c>
      <c r="G15" s="1">
        <v>0.7142857142857143</v>
      </c>
      <c r="H15" s="1">
        <f t="shared" si="0"/>
        <v>0.7857142857142857</v>
      </c>
    </row>
    <row r="16" spans="1:8" ht="12.75">
      <c r="A16">
        <v>61</v>
      </c>
      <c r="B16">
        <v>1878</v>
      </c>
      <c r="C16">
        <v>0</v>
      </c>
      <c r="D16" s="5" t="s">
        <v>20</v>
      </c>
      <c r="E16" s="1">
        <v>0.8666666666666667</v>
      </c>
      <c r="F16" s="5" t="s">
        <v>20</v>
      </c>
      <c r="G16" s="1">
        <v>0.7333333333333333</v>
      </c>
      <c r="H16" s="1">
        <f t="shared" si="0"/>
        <v>0.8</v>
      </c>
    </row>
    <row r="17" spans="1:8" ht="12.75">
      <c r="A17">
        <v>65</v>
      </c>
      <c r="B17">
        <v>1882</v>
      </c>
      <c r="C17">
        <v>0</v>
      </c>
      <c r="D17" s="5" t="s">
        <v>20</v>
      </c>
      <c r="E17" s="1">
        <v>0.875</v>
      </c>
      <c r="F17" s="5" t="s">
        <v>20</v>
      </c>
      <c r="G17" s="1">
        <v>0.75</v>
      </c>
      <c r="H17" s="1">
        <f t="shared" si="0"/>
        <v>0.8125</v>
      </c>
    </row>
    <row r="18" spans="1:8" ht="12.75">
      <c r="A18">
        <v>67</v>
      </c>
      <c r="B18">
        <v>1885</v>
      </c>
      <c r="C18">
        <v>0</v>
      </c>
      <c r="D18" s="5" t="s">
        <v>20</v>
      </c>
      <c r="E18" s="1">
        <v>0.8823529411764706</v>
      </c>
      <c r="F18" s="5" t="s">
        <v>20</v>
      </c>
      <c r="G18" s="1">
        <v>0.7647058823529411</v>
      </c>
      <c r="H18" s="1">
        <f t="shared" si="0"/>
        <v>0.8235294117647058</v>
      </c>
    </row>
    <row r="19" spans="1:8" ht="12.75">
      <c r="A19">
        <v>70</v>
      </c>
      <c r="B19">
        <v>1885</v>
      </c>
      <c r="C19">
        <v>0</v>
      </c>
      <c r="D19" s="5" t="s">
        <v>21</v>
      </c>
      <c r="E19" s="1">
        <v>0.8333333333333334</v>
      </c>
      <c r="F19" s="5" t="s">
        <v>21</v>
      </c>
      <c r="G19" s="1">
        <v>0.7222222222222222</v>
      </c>
      <c r="H19" s="1">
        <f t="shared" si="0"/>
        <v>0.7777777777777778</v>
      </c>
    </row>
    <row r="20" spans="1:8" ht="12.75">
      <c r="A20">
        <v>72</v>
      </c>
      <c r="B20">
        <v>1893</v>
      </c>
      <c r="C20">
        <v>0</v>
      </c>
      <c r="D20" s="5" t="s">
        <v>20</v>
      </c>
      <c r="E20" s="1">
        <v>0.8421052631578947</v>
      </c>
      <c r="F20" s="5" t="s">
        <v>20</v>
      </c>
      <c r="G20" s="1">
        <v>0.7368421052631579</v>
      </c>
      <c r="H20" s="1">
        <f t="shared" si="0"/>
        <v>0.7894736842105263</v>
      </c>
    </row>
    <row r="21" spans="1:8" ht="12.75">
      <c r="A21">
        <v>73</v>
      </c>
      <c r="B21">
        <v>1895</v>
      </c>
      <c r="C21">
        <v>0</v>
      </c>
      <c r="D21" s="5" t="s">
        <v>20</v>
      </c>
      <c r="E21" s="1">
        <v>0.85</v>
      </c>
      <c r="F21" s="5" t="s">
        <v>20</v>
      </c>
      <c r="G21" s="1">
        <v>0.75</v>
      </c>
      <c r="H21" s="1">
        <f t="shared" si="0"/>
        <v>0.8</v>
      </c>
    </row>
    <row r="22" spans="1:8" ht="12.75">
      <c r="A22">
        <v>76</v>
      </c>
      <c r="B22">
        <v>1897</v>
      </c>
      <c r="C22">
        <v>0</v>
      </c>
      <c r="D22" s="5" t="s">
        <v>21</v>
      </c>
      <c r="E22" s="1">
        <v>0.8095238095238095</v>
      </c>
      <c r="F22" s="5" t="s">
        <v>21</v>
      </c>
      <c r="G22" s="1">
        <v>0.7142857142857143</v>
      </c>
      <c r="H22" s="1">
        <f t="shared" si="0"/>
        <v>0.7619047619047619</v>
      </c>
    </row>
    <row r="23" spans="1:8" ht="12.75">
      <c r="A23">
        <v>79</v>
      </c>
      <c r="B23">
        <v>1898</v>
      </c>
      <c r="C23">
        <v>0</v>
      </c>
      <c r="D23" s="5" t="s">
        <v>20</v>
      </c>
      <c r="E23" s="1">
        <v>0.8181818181818182</v>
      </c>
      <c r="F23" s="5" t="s">
        <v>20</v>
      </c>
      <c r="G23" s="1">
        <v>0.7272727272727273</v>
      </c>
      <c r="H23" s="1">
        <f t="shared" si="0"/>
        <v>0.7727272727272727</v>
      </c>
    </row>
    <row r="24" spans="1:8" ht="12.75">
      <c r="A24">
        <v>82</v>
      </c>
      <c r="B24">
        <v>1900</v>
      </c>
      <c r="C24">
        <v>0</v>
      </c>
      <c r="D24" s="5" t="s">
        <v>20</v>
      </c>
      <c r="E24" s="1">
        <v>0.8260869565217391</v>
      </c>
      <c r="F24" s="5" t="s">
        <v>20</v>
      </c>
      <c r="G24" s="1">
        <v>0.7391304347826086</v>
      </c>
      <c r="H24" s="1">
        <f t="shared" si="0"/>
        <v>0.7826086956521738</v>
      </c>
    </row>
    <row r="25" spans="1:8" ht="12.75">
      <c r="A25">
        <v>83</v>
      </c>
      <c r="B25">
        <v>1900</v>
      </c>
      <c r="C25">
        <v>0</v>
      </c>
      <c r="D25" s="5" t="s">
        <v>20</v>
      </c>
      <c r="E25" s="1">
        <v>0.8333333333333334</v>
      </c>
      <c r="F25" s="5" t="s">
        <v>21</v>
      </c>
      <c r="G25" s="1">
        <v>0.7083333333333334</v>
      </c>
      <c r="H25" s="1">
        <f t="shared" si="0"/>
        <v>0.7708333333333334</v>
      </c>
    </row>
    <row r="26" spans="1:8" ht="12.75">
      <c r="A26">
        <v>85</v>
      </c>
      <c r="B26">
        <v>1905</v>
      </c>
      <c r="C26">
        <v>0</v>
      </c>
      <c r="D26" s="5" t="s">
        <v>21</v>
      </c>
      <c r="E26" s="1">
        <v>0.8</v>
      </c>
      <c r="F26" s="5" t="s">
        <v>21</v>
      </c>
      <c r="G26" s="1">
        <v>0.68</v>
      </c>
      <c r="H26" s="1">
        <f t="shared" si="0"/>
        <v>0.74</v>
      </c>
    </row>
    <row r="27" spans="1:8" ht="12.75">
      <c r="A27">
        <v>88</v>
      </c>
      <c r="B27">
        <v>1906</v>
      </c>
      <c r="C27">
        <v>0</v>
      </c>
      <c r="D27" s="5" t="s">
        <v>20</v>
      </c>
      <c r="E27" s="1">
        <v>0.8076923076923077</v>
      </c>
      <c r="F27" s="5" t="s">
        <v>7</v>
      </c>
      <c r="G27" s="1">
        <v>0.6538461538461539</v>
      </c>
      <c r="H27" s="1">
        <f t="shared" si="0"/>
        <v>0.7307692307692308</v>
      </c>
    </row>
    <row r="28" spans="1:8" ht="12.75">
      <c r="A28">
        <v>91</v>
      </c>
      <c r="B28">
        <v>1907</v>
      </c>
      <c r="C28">
        <v>0</v>
      </c>
      <c r="D28" s="5" t="s">
        <v>20</v>
      </c>
      <c r="E28" s="1">
        <v>0.8148148148148148</v>
      </c>
      <c r="F28" s="5" t="s">
        <v>20</v>
      </c>
      <c r="G28" s="1">
        <v>0.6666666666666666</v>
      </c>
      <c r="H28" s="1">
        <f t="shared" si="0"/>
        <v>0.7407407407407407</v>
      </c>
    </row>
    <row r="29" spans="1:8" ht="12.75">
      <c r="A29">
        <v>94</v>
      </c>
      <c r="B29">
        <v>1910</v>
      </c>
      <c r="C29">
        <v>0</v>
      </c>
      <c r="D29" s="5" t="s">
        <v>20</v>
      </c>
      <c r="E29" s="1">
        <v>0.8214285714285714</v>
      </c>
      <c r="F29" s="5" t="s">
        <v>20</v>
      </c>
      <c r="G29" s="1">
        <v>0.6785714285714286</v>
      </c>
      <c r="H29" s="1">
        <f t="shared" si="0"/>
        <v>0.75</v>
      </c>
    </row>
    <row r="30" spans="1:8" ht="12.75">
      <c r="A30">
        <v>97</v>
      </c>
      <c r="B30">
        <v>1912</v>
      </c>
      <c r="C30">
        <v>0</v>
      </c>
      <c r="D30" s="5" t="s">
        <v>21</v>
      </c>
      <c r="E30" s="1">
        <v>0.7931034482758621</v>
      </c>
      <c r="F30" s="5" t="s">
        <v>21</v>
      </c>
      <c r="G30" s="1">
        <v>0.6551724137931034</v>
      </c>
      <c r="H30" s="1">
        <f t="shared" si="0"/>
        <v>0.7241379310344828</v>
      </c>
    </row>
    <row r="31" spans="1:8" ht="12.75">
      <c r="A31">
        <v>100</v>
      </c>
      <c r="B31">
        <v>1913</v>
      </c>
      <c r="C31">
        <v>0</v>
      </c>
      <c r="D31" s="5" t="s">
        <v>20</v>
      </c>
      <c r="E31" s="1">
        <v>0.8</v>
      </c>
      <c r="F31" s="5" t="s">
        <v>20</v>
      </c>
      <c r="G31" s="1">
        <v>0.6666666666666666</v>
      </c>
      <c r="H31" s="1">
        <f t="shared" si="0"/>
        <v>0.7333333333333334</v>
      </c>
    </row>
    <row r="32" spans="1:8" ht="12.75">
      <c r="A32">
        <v>112</v>
      </c>
      <c r="B32">
        <v>1919</v>
      </c>
      <c r="C32">
        <v>0</v>
      </c>
      <c r="D32" s="5" t="s">
        <v>20</v>
      </c>
      <c r="E32" s="1">
        <v>0.8064516129032258</v>
      </c>
      <c r="F32" s="5" t="s">
        <v>20</v>
      </c>
      <c r="G32" s="1">
        <v>0.6774193548387096</v>
      </c>
      <c r="H32" s="1">
        <f t="shared" si="0"/>
        <v>0.7419354838709677</v>
      </c>
    </row>
    <row r="33" spans="1:8" ht="12.75">
      <c r="A33">
        <v>109</v>
      </c>
      <c r="B33">
        <v>1920</v>
      </c>
      <c r="C33">
        <v>0</v>
      </c>
      <c r="D33" s="5" t="s">
        <v>21</v>
      </c>
      <c r="E33" s="1">
        <v>0.78125</v>
      </c>
      <c r="F33" s="5" t="s">
        <v>21</v>
      </c>
      <c r="G33" s="1">
        <v>0.65625</v>
      </c>
      <c r="H33" s="1">
        <f t="shared" si="0"/>
        <v>0.71875</v>
      </c>
    </row>
    <row r="34" spans="1:8" ht="12.75">
      <c r="A34">
        <v>117</v>
      </c>
      <c r="B34">
        <v>1920</v>
      </c>
      <c r="C34">
        <v>0</v>
      </c>
      <c r="D34" s="5" t="s">
        <v>20</v>
      </c>
      <c r="E34" s="1">
        <v>0.7878787878787878</v>
      </c>
      <c r="F34" s="5" t="s">
        <v>20</v>
      </c>
      <c r="G34" s="1">
        <v>0.6666666666666666</v>
      </c>
      <c r="H34" s="1">
        <f t="shared" si="0"/>
        <v>0.7272727272727273</v>
      </c>
    </row>
    <row r="35" spans="1:8" ht="12.75">
      <c r="A35">
        <v>116</v>
      </c>
      <c r="B35">
        <v>1921</v>
      </c>
      <c r="C35">
        <v>0</v>
      </c>
      <c r="D35" s="5" t="s">
        <v>5</v>
      </c>
      <c r="E35" s="1">
        <v>0.7647058823529411</v>
      </c>
      <c r="F35" s="5" t="s">
        <v>21</v>
      </c>
      <c r="G35" s="1">
        <v>0.6470588235294118</v>
      </c>
      <c r="H35" s="1">
        <f t="shared" si="0"/>
        <v>0.7058823529411764</v>
      </c>
    </row>
    <row r="36" spans="1:8" ht="12.75">
      <c r="A36">
        <v>115</v>
      </c>
      <c r="B36">
        <v>1922</v>
      </c>
      <c r="C36">
        <v>0</v>
      </c>
      <c r="D36" s="5" t="s">
        <v>21</v>
      </c>
      <c r="E36" s="1">
        <v>0.7428571428571429</v>
      </c>
      <c r="F36" s="5" t="s">
        <v>21</v>
      </c>
      <c r="G36" s="1">
        <v>0.6285714285714286</v>
      </c>
      <c r="H36" s="1">
        <f t="shared" si="0"/>
        <v>0.6857142857142857</v>
      </c>
    </row>
    <row r="37" spans="1:8" ht="12.75">
      <c r="A37">
        <v>118</v>
      </c>
      <c r="B37">
        <v>1929</v>
      </c>
      <c r="C37">
        <v>0</v>
      </c>
      <c r="D37" s="5" t="s">
        <v>20</v>
      </c>
      <c r="E37" s="1">
        <v>0.75</v>
      </c>
      <c r="F37" s="5" t="s">
        <v>9</v>
      </c>
      <c r="G37" s="1">
        <v>0.6111111111111112</v>
      </c>
      <c r="H37" s="1">
        <f t="shared" si="0"/>
        <v>0.6805555555555556</v>
      </c>
    </row>
    <row r="38" spans="1:8" ht="12.75">
      <c r="A38">
        <v>121</v>
      </c>
      <c r="B38">
        <v>1933</v>
      </c>
      <c r="C38">
        <v>0</v>
      </c>
      <c r="D38" s="5" t="s">
        <v>20</v>
      </c>
      <c r="E38" s="1">
        <v>0.7567567567567568</v>
      </c>
      <c r="F38" s="5" t="s">
        <v>20</v>
      </c>
      <c r="G38" s="1">
        <v>0.6216216216216216</v>
      </c>
      <c r="H38" s="1">
        <f t="shared" si="0"/>
        <v>0.6891891891891893</v>
      </c>
    </row>
    <row r="39" spans="1:8" ht="12.75">
      <c r="A39">
        <v>125</v>
      </c>
      <c r="B39">
        <v>1934</v>
      </c>
      <c r="C39">
        <v>0</v>
      </c>
      <c r="D39" s="5" t="s">
        <v>20</v>
      </c>
      <c r="E39" s="1">
        <v>0.7631578947368421</v>
      </c>
      <c r="F39" s="5" t="s">
        <v>9</v>
      </c>
      <c r="G39" s="1">
        <v>0.6052631578947368</v>
      </c>
      <c r="H39" s="1">
        <f t="shared" si="0"/>
        <v>0.6842105263157895</v>
      </c>
    </row>
    <row r="40" spans="1:8" ht="12.75">
      <c r="A40">
        <v>124</v>
      </c>
      <c r="B40">
        <v>1935</v>
      </c>
      <c r="C40">
        <v>0</v>
      </c>
      <c r="D40" s="5" t="s">
        <v>20</v>
      </c>
      <c r="E40" s="1">
        <v>0.7692307692307693</v>
      </c>
      <c r="F40" s="5" t="s">
        <v>20</v>
      </c>
      <c r="G40" s="1">
        <v>0.6153846153846154</v>
      </c>
      <c r="H40" s="1">
        <f t="shared" si="0"/>
        <v>0.6923076923076923</v>
      </c>
    </row>
    <row r="41" spans="1:8" ht="12.75">
      <c r="A41">
        <v>127</v>
      </c>
      <c r="B41">
        <v>1936</v>
      </c>
      <c r="C41">
        <v>0</v>
      </c>
      <c r="D41" s="5" t="s">
        <v>20</v>
      </c>
      <c r="E41" s="1">
        <v>0.775</v>
      </c>
      <c r="F41" s="5" t="s">
        <v>21</v>
      </c>
      <c r="G41" s="1">
        <v>0.6</v>
      </c>
      <c r="H41" s="1">
        <f t="shared" si="0"/>
        <v>0.6875</v>
      </c>
    </row>
    <row r="42" spans="1:8" ht="12.75">
      <c r="A42">
        <v>133</v>
      </c>
      <c r="B42">
        <v>1938</v>
      </c>
      <c r="C42">
        <v>0</v>
      </c>
      <c r="D42" s="5" t="s">
        <v>21</v>
      </c>
      <c r="E42" s="1">
        <v>0.7560975609756098</v>
      </c>
      <c r="F42" s="5" t="s">
        <v>7</v>
      </c>
      <c r="G42" s="1">
        <v>0.5853658536585366</v>
      </c>
      <c r="H42" s="1">
        <f t="shared" si="0"/>
        <v>0.6707317073170731</v>
      </c>
    </row>
    <row r="43" spans="1:8" ht="12.75">
      <c r="A43">
        <v>142</v>
      </c>
      <c r="B43">
        <v>1940</v>
      </c>
      <c r="C43">
        <v>0</v>
      </c>
      <c r="D43" s="5" t="s">
        <v>20</v>
      </c>
      <c r="E43" s="1">
        <v>0.7619047619047619</v>
      </c>
      <c r="F43" s="5" t="s">
        <v>20</v>
      </c>
      <c r="G43" s="1">
        <v>0.5952380952380952</v>
      </c>
      <c r="H43" s="1">
        <f t="shared" si="0"/>
        <v>0.6785714285714286</v>
      </c>
    </row>
    <row r="44" spans="1:8" ht="12.75">
      <c r="A44">
        <v>130</v>
      </c>
      <c r="B44">
        <v>1941</v>
      </c>
      <c r="C44">
        <v>0</v>
      </c>
      <c r="D44" s="5" t="s">
        <v>20</v>
      </c>
      <c r="E44" s="1">
        <v>0.7674418604651163</v>
      </c>
      <c r="F44" s="5" t="s">
        <v>9</v>
      </c>
      <c r="G44" s="1">
        <v>0.5813953488372093</v>
      </c>
      <c r="H44" s="1">
        <f t="shared" si="0"/>
        <v>0.6744186046511629</v>
      </c>
    </row>
    <row r="45" spans="1:8" ht="12.75">
      <c r="A45">
        <v>145</v>
      </c>
      <c r="B45">
        <v>1941</v>
      </c>
      <c r="C45">
        <v>0</v>
      </c>
      <c r="D45" s="5" t="s">
        <v>20</v>
      </c>
      <c r="E45" s="1">
        <v>0.7727272727272727</v>
      </c>
      <c r="F45" s="5" t="s">
        <v>20</v>
      </c>
      <c r="G45" s="1">
        <v>0.5909090909090909</v>
      </c>
      <c r="H45" s="1">
        <f t="shared" si="0"/>
        <v>0.6818181818181819</v>
      </c>
    </row>
    <row r="46" spans="1:8" ht="12.75">
      <c r="A46">
        <v>148</v>
      </c>
      <c r="B46">
        <v>1948</v>
      </c>
      <c r="C46">
        <v>0</v>
      </c>
      <c r="D46" s="5" t="s">
        <v>21</v>
      </c>
      <c r="E46" s="1">
        <v>0.7555555555555555</v>
      </c>
      <c r="F46" s="5" t="s">
        <v>21</v>
      </c>
      <c r="G46" s="1">
        <v>0.5777777777777777</v>
      </c>
      <c r="H46" s="1">
        <f t="shared" si="0"/>
        <v>0.6666666666666666</v>
      </c>
    </row>
    <row r="47" spans="1:8" ht="12.75">
      <c r="A47">
        <v>147</v>
      </c>
      <c r="B47">
        <v>1949</v>
      </c>
      <c r="C47">
        <v>0</v>
      </c>
      <c r="D47" s="5" t="s">
        <v>5</v>
      </c>
      <c r="E47" s="1">
        <v>0.7391304347826086</v>
      </c>
      <c r="F47" s="5" t="s">
        <v>21</v>
      </c>
      <c r="G47" s="1">
        <v>0.5652173913043478</v>
      </c>
      <c r="H47" s="1">
        <f t="shared" si="0"/>
        <v>0.6521739130434783</v>
      </c>
    </row>
    <row r="48" spans="1:8" ht="12.75">
      <c r="A48">
        <v>154</v>
      </c>
      <c r="B48">
        <v>1956</v>
      </c>
      <c r="C48">
        <v>0</v>
      </c>
      <c r="D48" s="5" t="s">
        <v>20</v>
      </c>
      <c r="E48" s="1">
        <v>0.7446808510638298</v>
      </c>
      <c r="F48" s="5" t="s">
        <v>20</v>
      </c>
      <c r="G48" s="1">
        <v>0.574468085106383</v>
      </c>
      <c r="H48" s="1">
        <f t="shared" si="0"/>
        <v>0.6595744680851063</v>
      </c>
    </row>
    <row r="49" spans="1:8" ht="12.75">
      <c r="A49">
        <v>160</v>
      </c>
      <c r="B49">
        <v>1962</v>
      </c>
      <c r="C49">
        <v>0</v>
      </c>
      <c r="D49" s="5" t="s">
        <v>20</v>
      </c>
      <c r="E49" s="1">
        <v>0.75</v>
      </c>
      <c r="F49" s="5" t="s">
        <v>20</v>
      </c>
      <c r="G49" s="1">
        <v>0.5833333333333334</v>
      </c>
      <c r="H49" s="1">
        <f t="shared" si="0"/>
        <v>0.6666666666666667</v>
      </c>
    </row>
    <row r="50" spans="1:8" ht="12.75">
      <c r="A50">
        <v>166</v>
      </c>
      <c r="B50">
        <v>1965</v>
      </c>
      <c r="C50">
        <v>0</v>
      </c>
      <c r="D50" s="5" t="s">
        <v>20</v>
      </c>
      <c r="E50" s="1">
        <v>0.7551020408163265</v>
      </c>
      <c r="F50" s="5" t="s">
        <v>7</v>
      </c>
      <c r="G50" s="1">
        <v>0.5714285714285714</v>
      </c>
      <c r="H50" s="1">
        <f t="shared" si="0"/>
        <v>0.6632653061224489</v>
      </c>
    </row>
    <row r="51" spans="1:8" ht="12.75">
      <c r="A51">
        <v>169</v>
      </c>
      <c r="B51">
        <v>1967</v>
      </c>
      <c r="C51">
        <v>0</v>
      </c>
      <c r="D51" s="5" t="s">
        <v>21</v>
      </c>
      <c r="E51" s="1">
        <v>0.74</v>
      </c>
      <c r="F51" s="5" t="s">
        <v>21</v>
      </c>
      <c r="G51" s="1">
        <v>0.56</v>
      </c>
      <c r="H51" s="1">
        <f t="shared" si="0"/>
        <v>0.65</v>
      </c>
    </row>
    <row r="52" spans="1:8" ht="12.75">
      <c r="A52">
        <v>175</v>
      </c>
      <c r="B52">
        <v>1969</v>
      </c>
      <c r="C52">
        <v>0</v>
      </c>
      <c r="D52" s="5" t="s">
        <v>21</v>
      </c>
      <c r="E52" s="1">
        <v>0.7254901960784313</v>
      </c>
      <c r="F52" s="5" t="s">
        <v>7</v>
      </c>
      <c r="G52" s="1">
        <v>0.5490196078431373</v>
      </c>
      <c r="H52" s="1">
        <f t="shared" si="0"/>
        <v>0.6372549019607843</v>
      </c>
    </row>
    <row r="53" spans="1:8" ht="12.75">
      <c r="A53">
        <v>172</v>
      </c>
      <c r="B53">
        <v>1970</v>
      </c>
      <c r="C53">
        <v>0</v>
      </c>
      <c r="D53" s="5" t="s">
        <v>5</v>
      </c>
      <c r="E53" s="1">
        <v>0.7115384615384616</v>
      </c>
      <c r="F53" s="5" t="s">
        <v>7</v>
      </c>
      <c r="G53" s="1">
        <v>0.5384615384615384</v>
      </c>
      <c r="H53" s="1">
        <f t="shared" si="0"/>
        <v>0.625</v>
      </c>
    </row>
    <row r="54" spans="1:8" ht="12.75">
      <c r="A54">
        <v>178</v>
      </c>
      <c r="B54">
        <v>1971</v>
      </c>
      <c r="C54">
        <v>0</v>
      </c>
      <c r="D54" s="5" t="s">
        <v>20</v>
      </c>
      <c r="E54" s="1">
        <v>0.7169811320754716</v>
      </c>
      <c r="F54" s="5" t="s">
        <v>20</v>
      </c>
      <c r="G54" s="1">
        <v>0.5471698113207547</v>
      </c>
      <c r="H54" s="1">
        <f t="shared" si="0"/>
        <v>0.6320754716981132</v>
      </c>
    </row>
    <row r="55" spans="1:8" ht="12.75">
      <c r="A55">
        <v>184</v>
      </c>
      <c r="B55">
        <v>1974</v>
      </c>
      <c r="C55">
        <v>0</v>
      </c>
      <c r="D55" s="5" t="s">
        <v>20</v>
      </c>
      <c r="E55" s="1">
        <v>0.7222222222222222</v>
      </c>
      <c r="F55" s="5" t="s">
        <v>20</v>
      </c>
      <c r="G55" s="1">
        <v>0.5555555555555556</v>
      </c>
      <c r="H55" s="1">
        <f t="shared" si="0"/>
        <v>0.6388888888888888</v>
      </c>
    </row>
    <row r="56" spans="1:8" ht="12.75">
      <c r="A56">
        <v>189</v>
      </c>
      <c r="B56">
        <v>1978</v>
      </c>
      <c r="C56">
        <v>0</v>
      </c>
      <c r="D56" s="5" t="s">
        <v>21</v>
      </c>
      <c r="E56" s="1">
        <v>0.7090909090909091</v>
      </c>
      <c r="F56" s="5" t="s">
        <v>21</v>
      </c>
      <c r="G56" s="1">
        <v>0.5454545454545454</v>
      </c>
      <c r="H56" s="1">
        <f t="shared" si="0"/>
        <v>0.6272727272727272</v>
      </c>
    </row>
    <row r="57" spans="1:8" ht="12.75">
      <c r="A57">
        <v>187</v>
      </c>
      <c r="B57">
        <v>1979</v>
      </c>
      <c r="C57">
        <v>0</v>
      </c>
      <c r="D57" s="5" t="s">
        <v>20</v>
      </c>
      <c r="E57" s="1">
        <v>0.7142857142857143</v>
      </c>
      <c r="F57" s="5" t="s">
        <v>20</v>
      </c>
      <c r="G57" s="1">
        <v>0.5535714285714286</v>
      </c>
      <c r="H57" s="1">
        <f t="shared" si="0"/>
        <v>0.6339285714285714</v>
      </c>
    </row>
    <row r="58" spans="1:8" ht="12.75">
      <c r="A58">
        <v>190</v>
      </c>
      <c r="B58">
        <v>1979</v>
      </c>
      <c r="C58">
        <v>0</v>
      </c>
      <c r="D58" s="5" t="s">
        <v>21</v>
      </c>
      <c r="E58" s="1">
        <v>0.7017543859649122</v>
      </c>
      <c r="F58" s="5" t="s">
        <v>21</v>
      </c>
      <c r="G58" s="1">
        <v>0.543859649122807</v>
      </c>
      <c r="H58" s="1">
        <f t="shared" si="0"/>
        <v>0.6228070175438596</v>
      </c>
    </row>
    <row r="59" spans="1:8" ht="12.75">
      <c r="A59">
        <v>193</v>
      </c>
      <c r="B59">
        <v>1979</v>
      </c>
      <c r="C59">
        <v>0</v>
      </c>
      <c r="D59" s="5" t="s">
        <v>20</v>
      </c>
      <c r="E59" s="1">
        <v>0.7068965517241379</v>
      </c>
      <c r="F59" s="5" t="s">
        <v>20</v>
      </c>
      <c r="G59" s="1">
        <v>0.5517241379310345</v>
      </c>
      <c r="H59" s="1">
        <f t="shared" si="0"/>
        <v>0.6293103448275862</v>
      </c>
    </row>
    <row r="60" spans="1:8" ht="12.75">
      <c r="A60">
        <v>202</v>
      </c>
      <c r="B60">
        <v>1982</v>
      </c>
      <c r="C60">
        <v>0</v>
      </c>
      <c r="D60" s="5" t="s">
        <v>21</v>
      </c>
      <c r="E60" s="1">
        <v>0.6949152542372882</v>
      </c>
      <c r="F60" s="5" t="s">
        <v>21</v>
      </c>
      <c r="G60" s="1">
        <v>0.5423728813559322</v>
      </c>
      <c r="H60" s="1">
        <f t="shared" si="0"/>
        <v>0.6186440677966102</v>
      </c>
    </row>
    <row r="61" spans="1:8" ht="12.75">
      <c r="A61">
        <v>205</v>
      </c>
      <c r="B61">
        <v>1982</v>
      </c>
      <c r="C61">
        <v>0</v>
      </c>
      <c r="D61" s="5" t="s">
        <v>5</v>
      </c>
      <c r="E61" s="1">
        <v>0.6833333333333333</v>
      </c>
      <c r="F61" s="5" t="s">
        <v>7</v>
      </c>
      <c r="G61" s="1">
        <v>0.5333333333333333</v>
      </c>
      <c r="H61" s="1">
        <f t="shared" si="0"/>
        <v>0.6083333333333334</v>
      </c>
    </row>
    <row r="62" spans="1:8" ht="12.75">
      <c r="A62">
        <v>208</v>
      </c>
      <c r="B62">
        <v>1987</v>
      </c>
      <c r="C62">
        <v>0</v>
      </c>
      <c r="D62" s="5" t="s">
        <v>5</v>
      </c>
      <c r="E62" s="1">
        <v>0.6721311475409836</v>
      </c>
      <c r="F62" s="5" t="s">
        <v>7</v>
      </c>
      <c r="G62" s="1">
        <v>0.5245901639344263</v>
      </c>
      <c r="H62" s="1">
        <f t="shared" si="0"/>
        <v>0.5983606557377049</v>
      </c>
    </row>
    <row r="63" spans="1:8" ht="12.75">
      <c r="A63">
        <v>199</v>
      </c>
      <c r="B63">
        <v>1988</v>
      </c>
      <c r="C63">
        <v>0</v>
      </c>
      <c r="D63" s="5" t="s">
        <v>5</v>
      </c>
      <c r="E63" s="1">
        <v>0.6612903225806451</v>
      </c>
      <c r="F63" s="5" t="s">
        <v>21</v>
      </c>
      <c r="G63" s="1">
        <v>0.5161290322580645</v>
      </c>
      <c r="H63" s="1">
        <f t="shared" si="0"/>
        <v>0.5887096774193548</v>
      </c>
    </row>
    <row r="64" spans="4:7" ht="12.75">
      <c r="D64">
        <f>COUNTIF(D$2:D$63,"Y")</f>
        <v>41</v>
      </c>
      <c r="F64">
        <f>COUNTIF(F$2:F$63,"Y")</f>
        <v>32</v>
      </c>
      <c r="G64" s="1"/>
    </row>
    <row r="65" ht="12.75">
      <c r="G65" s="1"/>
    </row>
    <row r="66" spans="1:7" ht="25.5">
      <c r="A66" s="2" t="s">
        <v>2</v>
      </c>
      <c r="B66" s="2" t="s">
        <v>17</v>
      </c>
      <c r="C66" s="3" t="s">
        <v>18</v>
      </c>
      <c r="D66" s="3" t="s">
        <v>19</v>
      </c>
      <c r="E66" s="4" t="s">
        <v>26</v>
      </c>
      <c r="F66" s="3" t="s">
        <v>22</v>
      </c>
      <c r="G66" s="4" t="s">
        <v>25</v>
      </c>
    </row>
    <row r="67" spans="1:7" ht="12.75">
      <c r="A67">
        <v>10</v>
      </c>
      <c r="B67">
        <v>1848</v>
      </c>
      <c r="C67">
        <v>3</v>
      </c>
      <c r="D67" s="5" t="s">
        <v>21</v>
      </c>
      <c r="E67" s="1">
        <v>0</v>
      </c>
      <c r="F67" s="5" t="s">
        <v>7</v>
      </c>
      <c r="G67" s="1">
        <v>0</v>
      </c>
    </row>
    <row r="68" spans="1:7" ht="12.75">
      <c r="A68">
        <v>16</v>
      </c>
      <c r="B68">
        <v>1849</v>
      </c>
      <c r="C68">
        <v>3</v>
      </c>
      <c r="D68" s="5" t="s">
        <v>20</v>
      </c>
      <c r="E68" s="1">
        <v>0.5</v>
      </c>
      <c r="F68" s="5" t="s">
        <v>20</v>
      </c>
      <c r="G68" s="1">
        <v>0.5</v>
      </c>
    </row>
    <row r="69" spans="1:7" ht="12.75">
      <c r="A69">
        <v>22</v>
      </c>
      <c r="B69">
        <v>1856</v>
      </c>
      <c r="C69">
        <v>4</v>
      </c>
      <c r="D69" s="5" t="s">
        <v>21</v>
      </c>
      <c r="E69" s="1">
        <v>0.3333333333333333</v>
      </c>
      <c r="F69" s="5" t="s">
        <v>21</v>
      </c>
      <c r="G69" s="1">
        <v>0.3333333333333333</v>
      </c>
    </row>
    <row r="70" spans="1:7" ht="12.75">
      <c r="A70">
        <v>28</v>
      </c>
      <c r="B70">
        <v>1859</v>
      </c>
      <c r="C70">
        <v>3</v>
      </c>
      <c r="D70" s="5" t="s">
        <v>20</v>
      </c>
      <c r="E70" s="1">
        <v>0.5</v>
      </c>
      <c r="F70" s="5" t="s">
        <v>20</v>
      </c>
      <c r="G70" s="1">
        <v>0.5</v>
      </c>
    </row>
    <row r="71" spans="1:7" ht="12.75">
      <c r="A71">
        <v>52</v>
      </c>
      <c r="B71">
        <v>1866</v>
      </c>
      <c r="C71">
        <v>4</v>
      </c>
      <c r="D71" s="5" t="s">
        <v>21</v>
      </c>
      <c r="E71" s="1">
        <v>0.4</v>
      </c>
      <c r="F71" s="5" t="s">
        <v>7</v>
      </c>
      <c r="G71" s="1">
        <v>0.4</v>
      </c>
    </row>
    <row r="72" spans="1:7" ht="12.75">
      <c r="A72">
        <v>55</v>
      </c>
      <c r="B72">
        <v>1866</v>
      </c>
      <c r="C72">
        <v>3</v>
      </c>
      <c r="D72" s="5" t="s">
        <v>20</v>
      </c>
      <c r="E72" s="1">
        <v>0.5</v>
      </c>
      <c r="F72" s="5" t="s">
        <v>20</v>
      </c>
      <c r="G72" s="1">
        <v>0.5</v>
      </c>
    </row>
    <row r="73" spans="1:7" ht="12.75">
      <c r="A73">
        <v>49</v>
      </c>
      <c r="B73">
        <v>1870</v>
      </c>
      <c r="C73">
        <v>3</v>
      </c>
      <c r="D73" s="5" t="s">
        <v>20</v>
      </c>
      <c r="E73" s="1">
        <v>0.5714285714285714</v>
      </c>
      <c r="F73" s="5" t="s">
        <v>20</v>
      </c>
      <c r="G73" s="1">
        <v>0.5714285714285714</v>
      </c>
    </row>
    <row r="74" spans="1:7" ht="12.75">
      <c r="A74">
        <v>64</v>
      </c>
      <c r="B74">
        <v>1883</v>
      </c>
      <c r="C74">
        <v>4</v>
      </c>
      <c r="D74" s="5" t="s">
        <v>20</v>
      </c>
      <c r="E74" s="1">
        <v>0.625</v>
      </c>
      <c r="F74" s="5" t="s">
        <v>20</v>
      </c>
      <c r="G74" s="1">
        <v>0.625</v>
      </c>
    </row>
    <row r="75" spans="1:7" ht="12.75">
      <c r="A75">
        <v>103</v>
      </c>
      <c r="B75">
        <v>1913</v>
      </c>
      <c r="C75">
        <v>3</v>
      </c>
      <c r="D75" s="5" t="s">
        <v>20</v>
      </c>
      <c r="E75" s="1">
        <v>0.6666666666666666</v>
      </c>
      <c r="F75" s="5" t="s">
        <v>20</v>
      </c>
      <c r="G75" s="1">
        <v>0.6666666666666666</v>
      </c>
    </row>
    <row r="76" spans="1:7" ht="12.75">
      <c r="A76">
        <v>106</v>
      </c>
      <c r="B76">
        <v>1918</v>
      </c>
      <c r="C76">
        <v>5</v>
      </c>
      <c r="D76" s="5" t="s">
        <v>21</v>
      </c>
      <c r="E76" s="1">
        <v>0.6</v>
      </c>
      <c r="F76" s="5" t="s">
        <v>21</v>
      </c>
      <c r="G76" s="1">
        <v>0.6</v>
      </c>
    </row>
    <row r="77" spans="1:7" ht="12.75">
      <c r="A77">
        <v>136</v>
      </c>
      <c r="B77">
        <v>1939</v>
      </c>
      <c r="C77">
        <v>3</v>
      </c>
      <c r="D77" s="5" t="s">
        <v>21</v>
      </c>
      <c r="E77" s="1">
        <v>0.5454545454545454</v>
      </c>
      <c r="F77" s="5" t="s">
        <v>21</v>
      </c>
      <c r="G77" s="1">
        <v>0.5454545454545454</v>
      </c>
    </row>
    <row r="78" spans="1:7" ht="12.75">
      <c r="A78">
        <v>139</v>
      </c>
      <c r="B78">
        <v>1945</v>
      </c>
      <c r="C78">
        <v>5</v>
      </c>
      <c r="D78" s="5" t="s">
        <v>21</v>
      </c>
      <c r="E78" s="1">
        <v>0.5</v>
      </c>
      <c r="F78" s="5" t="s">
        <v>21</v>
      </c>
      <c r="G78" s="1">
        <v>0.5</v>
      </c>
    </row>
    <row r="79" spans="1:7" ht="12.75">
      <c r="A79">
        <v>151</v>
      </c>
      <c r="B79">
        <v>1953</v>
      </c>
      <c r="C79">
        <v>5</v>
      </c>
      <c r="D79" s="5" t="s">
        <v>5</v>
      </c>
      <c r="E79" s="1">
        <v>0.46153846153846156</v>
      </c>
      <c r="F79" s="5" t="s">
        <v>7</v>
      </c>
      <c r="G79" s="1">
        <v>0.46153846153846156</v>
      </c>
    </row>
    <row r="80" spans="1:7" ht="12.75">
      <c r="A80">
        <v>157</v>
      </c>
      <c r="B80">
        <v>1956</v>
      </c>
      <c r="C80">
        <v>4</v>
      </c>
      <c r="D80" s="5" t="s">
        <v>21</v>
      </c>
      <c r="E80" s="1">
        <v>0.42857142857142855</v>
      </c>
      <c r="F80" s="5" t="s">
        <v>21</v>
      </c>
      <c r="G80" s="1">
        <v>0.42857142857142855</v>
      </c>
    </row>
    <row r="81" spans="1:7" ht="12.75">
      <c r="A81">
        <v>181</v>
      </c>
      <c r="B81">
        <v>1973</v>
      </c>
      <c r="C81">
        <v>3</v>
      </c>
      <c r="D81" s="5" t="s">
        <v>21</v>
      </c>
      <c r="E81" s="1">
        <v>0.4</v>
      </c>
      <c r="F81" s="5" t="s">
        <v>7</v>
      </c>
      <c r="G81" s="1">
        <v>0.4</v>
      </c>
    </row>
    <row r="82" spans="1:7" ht="12.75">
      <c r="A82">
        <v>163</v>
      </c>
      <c r="B82">
        <v>1975</v>
      </c>
      <c r="C82">
        <v>4</v>
      </c>
      <c r="D82" s="5" t="s">
        <v>20</v>
      </c>
      <c r="E82" s="1">
        <v>0.4375</v>
      </c>
      <c r="F82" s="5" t="s">
        <v>20</v>
      </c>
      <c r="G82" s="1">
        <v>0.4375</v>
      </c>
    </row>
    <row r="83" spans="1:7" ht="12.75">
      <c r="A83">
        <v>211</v>
      </c>
      <c r="B83">
        <v>1991</v>
      </c>
      <c r="C83">
        <v>4</v>
      </c>
      <c r="D83" s="5" t="s">
        <v>21</v>
      </c>
      <c r="E83" s="1">
        <v>0.4117647058823529</v>
      </c>
      <c r="F83" s="5" t="s">
        <v>21</v>
      </c>
      <c r="G83" s="1">
        <v>0.4117647058823529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AB102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3.7109375" style="0" customWidth="1"/>
    <col min="2" max="2" width="14.8515625" style="0" customWidth="1"/>
    <col min="4" max="4" width="10.140625" style="0" customWidth="1"/>
    <col min="5" max="5" width="10.7109375" style="0" customWidth="1"/>
    <col min="9" max="9" width="9.57421875" style="0" customWidth="1"/>
    <col min="10" max="10" width="9.7109375" style="0" customWidth="1"/>
    <col min="11" max="11" width="8.140625" style="0" customWidth="1"/>
  </cols>
  <sheetData>
    <row r="1" spans="1:11" ht="12.75">
      <c r="A1" s="165" t="s">
        <v>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5" ht="26.25" customHeight="1">
      <c r="A3" s="36" t="s">
        <v>23</v>
      </c>
      <c r="B3" s="36" t="s">
        <v>36</v>
      </c>
      <c r="C3" s="37" t="s">
        <v>24</v>
      </c>
      <c r="D3" s="37" t="s">
        <v>70</v>
      </c>
      <c r="E3" s="37" t="s">
        <v>38</v>
      </c>
      <c r="F3" s="37" t="s">
        <v>19</v>
      </c>
      <c r="G3" s="37" t="s">
        <v>22</v>
      </c>
      <c r="H3" s="37" t="s">
        <v>39</v>
      </c>
      <c r="I3" s="37" t="s">
        <v>95</v>
      </c>
      <c r="J3" s="37" t="s">
        <v>180</v>
      </c>
      <c r="K3" s="37" t="s">
        <v>197</v>
      </c>
      <c r="O3" s="112" t="s">
        <v>21</v>
      </c>
    </row>
    <row r="4" spans="1:15" ht="12.75">
      <c r="A4" s="75">
        <v>10</v>
      </c>
      <c r="B4" s="74" t="s">
        <v>87</v>
      </c>
      <c r="C4" s="75">
        <v>1848</v>
      </c>
      <c r="D4" s="75" t="s">
        <v>77</v>
      </c>
      <c r="E4" s="75" t="s">
        <v>60</v>
      </c>
      <c r="F4" s="75" t="s">
        <v>14</v>
      </c>
      <c r="G4" s="75" t="s">
        <v>7</v>
      </c>
      <c r="H4" s="75" t="s">
        <v>255</v>
      </c>
      <c r="I4" s="110">
        <v>0.19477119476060417</v>
      </c>
      <c r="J4" s="111">
        <v>0.2287681543108818</v>
      </c>
      <c r="K4" s="110">
        <f>J4-I4</f>
        <v>0.03399695955027762</v>
      </c>
      <c r="L4" t="s">
        <v>294</v>
      </c>
      <c r="M4" s="8"/>
      <c r="N4" s="8">
        <f>AVERAGE(K4,K5,K7,K8,K10,K12,K14,K19)</f>
        <v>0.15137706631240622</v>
      </c>
      <c r="O4">
        <v>8</v>
      </c>
    </row>
    <row r="5" spans="1:15" ht="12.75">
      <c r="A5" s="75">
        <v>16</v>
      </c>
      <c r="B5" s="74" t="s">
        <v>57</v>
      </c>
      <c r="C5" s="75">
        <v>1849</v>
      </c>
      <c r="D5" s="75" t="s">
        <v>186</v>
      </c>
      <c r="E5" s="75" t="s">
        <v>58</v>
      </c>
      <c r="F5" s="75" t="s">
        <v>13</v>
      </c>
      <c r="G5" s="75" t="s">
        <v>13</v>
      </c>
      <c r="H5" s="75" t="s">
        <v>255</v>
      </c>
      <c r="I5" s="110">
        <v>0.9444086844946271</v>
      </c>
      <c r="J5" s="111">
        <v>0.9737887320057692</v>
      </c>
      <c r="K5" s="110">
        <f aca="true" t="shared" si="0" ref="K5:K20">J5-I5</f>
        <v>0.029380047511142093</v>
      </c>
      <c r="L5" t="s">
        <v>295</v>
      </c>
      <c r="M5" s="8"/>
      <c r="N5" s="8">
        <f>AVERAGE(K6,K9,K11,K17,K18,K20)</f>
        <v>-0.2830763250141914</v>
      </c>
      <c r="O5">
        <v>6</v>
      </c>
    </row>
    <row r="6" spans="1:15" ht="12.75">
      <c r="A6" s="75">
        <v>22</v>
      </c>
      <c r="B6" s="74" t="s">
        <v>96</v>
      </c>
      <c r="C6" s="75">
        <v>1853</v>
      </c>
      <c r="D6" s="75" t="s">
        <v>43</v>
      </c>
      <c r="E6" s="75" t="s">
        <v>47</v>
      </c>
      <c r="F6" s="75" t="s">
        <v>14</v>
      </c>
      <c r="G6" s="75" t="s">
        <v>14</v>
      </c>
      <c r="H6" s="75" t="s">
        <v>256</v>
      </c>
      <c r="I6" s="110">
        <v>0.7418363456279363</v>
      </c>
      <c r="J6" s="111">
        <v>0.2557174394863171</v>
      </c>
      <c r="K6" s="110">
        <f t="shared" si="0"/>
        <v>-0.48611890614161923</v>
      </c>
      <c r="L6" t="s">
        <v>296</v>
      </c>
      <c r="M6" s="8"/>
      <c r="N6" s="8">
        <f>AVERAGE(K103,K15,K16)</f>
        <v>-0.46887074365489056</v>
      </c>
      <c r="O6">
        <v>3</v>
      </c>
    </row>
    <row r="7" spans="1:15" ht="12.75">
      <c r="A7" s="75">
        <v>28</v>
      </c>
      <c r="B7" s="74" t="s">
        <v>76</v>
      </c>
      <c r="C7" s="75">
        <v>1859</v>
      </c>
      <c r="D7" s="75" t="s">
        <v>77</v>
      </c>
      <c r="E7" s="75" t="s">
        <v>60</v>
      </c>
      <c r="F7" s="75" t="s">
        <v>13</v>
      </c>
      <c r="G7" s="75" t="s">
        <v>13</v>
      </c>
      <c r="H7" s="75" t="s">
        <v>255</v>
      </c>
      <c r="I7" s="110">
        <v>0.15243280342799903</v>
      </c>
      <c r="J7" s="111">
        <v>0.6511378728346355</v>
      </c>
      <c r="K7" s="110">
        <f t="shared" si="0"/>
        <v>0.4987050694066365</v>
      </c>
      <c r="L7" t="s">
        <v>297</v>
      </c>
      <c r="M7" s="8"/>
      <c r="N7" s="8">
        <f>K21</f>
        <v>-0.12547814816307404</v>
      </c>
      <c r="O7">
        <v>17</v>
      </c>
    </row>
    <row r="8" spans="1:14" ht="12.75">
      <c r="A8" s="75">
        <v>49</v>
      </c>
      <c r="B8" s="74" t="s">
        <v>122</v>
      </c>
      <c r="C8" s="75">
        <v>1864</v>
      </c>
      <c r="D8" s="75" t="s">
        <v>187</v>
      </c>
      <c r="E8" s="75" t="s">
        <v>188</v>
      </c>
      <c r="F8" s="75" t="s">
        <v>13</v>
      </c>
      <c r="G8" s="75" t="s">
        <v>13</v>
      </c>
      <c r="H8" s="75" t="s">
        <v>255</v>
      </c>
      <c r="I8" s="110">
        <v>0.8222739272450669</v>
      </c>
      <c r="J8" s="111">
        <v>0.9834392159366621</v>
      </c>
      <c r="K8" s="110">
        <f t="shared" si="0"/>
        <v>0.1611652886915952</v>
      </c>
      <c r="L8" t="s">
        <v>298</v>
      </c>
      <c r="M8" s="8"/>
      <c r="N8" s="8">
        <f>AVERAGE(K4:K11)</f>
        <v>0.016832310611297044</v>
      </c>
    </row>
    <row r="9" spans="1:14" ht="12.75">
      <c r="A9" s="75">
        <v>52</v>
      </c>
      <c r="B9" s="74" t="s">
        <v>97</v>
      </c>
      <c r="C9" s="75">
        <v>1865</v>
      </c>
      <c r="D9" s="75" t="s">
        <v>98</v>
      </c>
      <c r="E9" s="75" t="s">
        <v>99</v>
      </c>
      <c r="F9" s="75" t="s">
        <v>14</v>
      </c>
      <c r="G9" s="75" t="s">
        <v>7</v>
      </c>
      <c r="H9" s="75" t="s">
        <v>256</v>
      </c>
      <c r="I9" s="110">
        <v>0.9288763259582288</v>
      </c>
      <c r="J9" s="111">
        <v>0.8357747515642252</v>
      </c>
      <c r="K9" s="110">
        <f t="shared" si="0"/>
        <v>-0.09310157439400357</v>
      </c>
      <c r="L9" t="s">
        <v>299</v>
      </c>
      <c r="M9" s="8"/>
      <c r="N9" s="8">
        <f>AVERAGE(K12:K20)</f>
        <v>-0.25197633374029277</v>
      </c>
    </row>
    <row r="10" spans="1:13" ht="51.75" customHeight="1">
      <c r="A10" s="75">
        <v>55</v>
      </c>
      <c r="B10" s="74" t="s">
        <v>100</v>
      </c>
      <c r="C10" s="75">
        <v>1866</v>
      </c>
      <c r="D10" s="75" t="s">
        <v>189</v>
      </c>
      <c r="E10" s="79" t="s">
        <v>190</v>
      </c>
      <c r="F10" s="75" t="s">
        <v>13</v>
      </c>
      <c r="G10" s="75" t="s">
        <v>13</v>
      </c>
      <c r="H10" s="75" t="s">
        <v>255</v>
      </c>
      <c r="I10" s="110">
        <v>0.4583506418732344</v>
      </c>
      <c r="J10" s="111">
        <v>0.5974792113007108</v>
      </c>
      <c r="K10" s="110">
        <f t="shared" si="0"/>
        <v>0.13912856942747642</v>
      </c>
      <c r="M10" s="8"/>
    </row>
    <row r="11" spans="1:13" ht="12.75">
      <c r="A11" s="75">
        <v>64</v>
      </c>
      <c r="B11" s="74" t="s">
        <v>123</v>
      </c>
      <c r="C11" s="75">
        <v>1879</v>
      </c>
      <c r="D11" s="75" t="s">
        <v>99</v>
      </c>
      <c r="E11" s="75" t="s">
        <v>191</v>
      </c>
      <c r="F11" s="75" t="s">
        <v>13</v>
      </c>
      <c r="G11" s="75" t="s">
        <v>13</v>
      </c>
      <c r="H11" s="75" t="s">
        <v>256</v>
      </c>
      <c r="I11" s="110">
        <v>0.7307064774025127</v>
      </c>
      <c r="J11" s="111">
        <v>0.5822095082413841</v>
      </c>
      <c r="K11" s="110">
        <f t="shared" si="0"/>
        <v>-0.14849696916112864</v>
      </c>
      <c r="M11" s="8"/>
    </row>
    <row r="12" spans="1:13" ht="12.75">
      <c r="A12" s="75">
        <v>103</v>
      </c>
      <c r="B12" s="74" t="s">
        <v>105</v>
      </c>
      <c r="C12" s="75">
        <v>1913</v>
      </c>
      <c r="D12" s="75" t="s">
        <v>192</v>
      </c>
      <c r="E12" s="75" t="s">
        <v>193</v>
      </c>
      <c r="F12" s="75" t="s">
        <v>13</v>
      </c>
      <c r="G12" s="75" t="s">
        <v>13</v>
      </c>
      <c r="H12" s="75" t="s">
        <v>255</v>
      </c>
      <c r="I12" s="110">
        <v>0.3668945481468367</v>
      </c>
      <c r="J12" s="111">
        <v>0.6706376868022716</v>
      </c>
      <c r="K12" s="110">
        <f t="shared" si="0"/>
        <v>0.30374313865543495</v>
      </c>
      <c r="M12" s="8"/>
    </row>
    <row r="13" spans="1:13" ht="12.75">
      <c r="A13" s="75">
        <v>106</v>
      </c>
      <c r="B13" s="74" t="s">
        <v>59</v>
      </c>
      <c r="C13" s="75">
        <v>1914</v>
      </c>
      <c r="D13" s="75" t="s">
        <v>60</v>
      </c>
      <c r="E13" s="75" t="s">
        <v>61</v>
      </c>
      <c r="F13" s="75" t="s">
        <v>14</v>
      </c>
      <c r="G13" s="75" t="s">
        <v>14</v>
      </c>
      <c r="H13" s="75" t="s">
        <v>101</v>
      </c>
      <c r="I13" s="110">
        <v>0.9731086037636831</v>
      </c>
      <c r="J13" s="111">
        <v>0.2651629918871045</v>
      </c>
      <c r="K13" s="110">
        <f t="shared" si="0"/>
        <v>-0.7079456118765786</v>
      </c>
      <c r="M13" s="8"/>
    </row>
    <row r="14" spans="1:13" ht="12.75">
      <c r="A14" s="75">
        <v>136</v>
      </c>
      <c r="B14" s="74" t="s">
        <v>106</v>
      </c>
      <c r="C14" s="75">
        <v>1939</v>
      </c>
      <c r="D14" s="75" t="s">
        <v>79</v>
      </c>
      <c r="E14" s="75" t="s">
        <v>194</v>
      </c>
      <c r="F14" s="75" t="s">
        <v>14</v>
      </c>
      <c r="G14" s="75" t="s">
        <v>14</v>
      </c>
      <c r="H14" s="75" t="s">
        <v>255</v>
      </c>
      <c r="I14" s="110">
        <v>0.29928378531093486</v>
      </c>
      <c r="J14" s="111">
        <v>0.29928378531093486</v>
      </c>
      <c r="K14" s="110">
        <f t="shared" si="0"/>
        <v>0</v>
      </c>
      <c r="M14" s="8"/>
    </row>
    <row r="15" spans="1:13" ht="12.75">
      <c r="A15" s="75">
        <v>139</v>
      </c>
      <c r="B15" s="74" t="s">
        <v>107</v>
      </c>
      <c r="C15" s="75">
        <v>1939</v>
      </c>
      <c r="D15" s="75" t="s">
        <v>67</v>
      </c>
      <c r="E15" s="75" t="s">
        <v>108</v>
      </c>
      <c r="F15" s="75" t="s">
        <v>14</v>
      </c>
      <c r="G15" s="75" t="s">
        <v>14</v>
      </c>
      <c r="H15" s="75" t="s">
        <v>101</v>
      </c>
      <c r="I15" s="110">
        <v>0.9067031136156358</v>
      </c>
      <c r="J15" s="111">
        <v>0.15402935655747754</v>
      </c>
      <c r="K15" s="110">
        <f t="shared" si="0"/>
        <v>-0.7526737570581583</v>
      </c>
      <c r="M15" s="8"/>
    </row>
    <row r="16" spans="1:13" ht="12.75">
      <c r="A16" s="75">
        <v>151</v>
      </c>
      <c r="B16" s="74" t="s">
        <v>109</v>
      </c>
      <c r="C16" s="75">
        <v>1950</v>
      </c>
      <c r="D16" s="75" t="s">
        <v>110</v>
      </c>
      <c r="E16" s="75" t="s">
        <v>111</v>
      </c>
      <c r="F16" s="75" t="s">
        <v>5</v>
      </c>
      <c r="G16" s="75" t="s">
        <v>7</v>
      </c>
      <c r="H16" s="75" t="s">
        <v>101</v>
      </c>
      <c r="I16" s="110">
        <v>0.36052116384257077</v>
      </c>
      <c r="J16" s="111">
        <v>0.17545343359094795</v>
      </c>
      <c r="K16" s="110">
        <f t="shared" si="0"/>
        <v>-0.18506773025162282</v>
      </c>
      <c r="M16" s="8"/>
    </row>
    <row r="17" spans="1:13" ht="12.75">
      <c r="A17" s="75">
        <v>157</v>
      </c>
      <c r="B17" s="74" t="s">
        <v>112</v>
      </c>
      <c r="C17" s="75">
        <v>1956</v>
      </c>
      <c r="D17" s="75" t="s">
        <v>51</v>
      </c>
      <c r="E17" s="75" t="s">
        <v>113</v>
      </c>
      <c r="F17" s="75" t="s">
        <v>14</v>
      </c>
      <c r="G17" s="75" t="s">
        <v>14</v>
      </c>
      <c r="H17" s="75" t="s">
        <v>256</v>
      </c>
      <c r="I17" s="110">
        <v>0.8147506168212625</v>
      </c>
      <c r="J17" s="111">
        <v>0.05914191793244162</v>
      </c>
      <c r="K17" s="110">
        <f t="shared" si="0"/>
        <v>-0.7556086988888209</v>
      </c>
      <c r="M17" s="8"/>
    </row>
    <row r="18" spans="1:13" ht="25.5">
      <c r="A18" s="75">
        <v>163</v>
      </c>
      <c r="B18" s="74" t="s">
        <v>71</v>
      </c>
      <c r="C18" s="75">
        <v>1965</v>
      </c>
      <c r="D18" s="75" t="s">
        <v>72</v>
      </c>
      <c r="E18" s="79" t="s">
        <v>195</v>
      </c>
      <c r="F18" s="75" t="s">
        <v>13</v>
      </c>
      <c r="G18" s="75" t="s">
        <v>13</v>
      </c>
      <c r="H18" s="75" t="s">
        <v>256</v>
      </c>
      <c r="I18" s="110">
        <v>0.018180767131692897</v>
      </c>
      <c r="J18" s="111">
        <v>0.47386513271883013</v>
      </c>
      <c r="K18" s="110">
        <f t="shared" si="0"/>
        <v>0.4556843655871372</v>
      </c>
      <c r="M18" s="8"/>
    </row>
    <row r="19" spans="1:13" ht="25.5">
      <c r="A19" s="75">
        <v>181</v>
      </c>
      <c r="B19" s="74" t="s">
        <v>114</v>
      </c>
      <c r="C19" s="75">
        <v>1973</v>
      </c>
      <c r="D19" s="79" t="s">
        <v>196</v>
      </c>
      <c r="E19" s="75" t="s">
        <v>113</v>
      </c>
      <c r="F19" s="75" t="s">
        <v>14</v>
      </c>
      <c r="G19" s="75" t="s">
        <v>7</v>
      </c>
      <c r="H19" s="75" t="s">
        <v>255</v>
      </c>
      <c r="I19" s="110">
        <v>0.8019412097638516</v>
      </c>
      <c r="J19" s="111">
        <v>0.8468386670205384</v>
      </c>
      <c r="K19" s="110">
        <f t="shared" si="0"/>
        <v>0.04489745725668681</v>
      </c>
      <c r="M19" s="8"/>
    </row>
    <row r="20" spans="1:13" ht="12.75">
      <c r="A20" s="75">
        <v>211</v>
      </c>
      <c r="B20" s="74" t="s">
        <v>116</v>
      </c>
      <c r="C20" s="75">
        <v>1990</v>
      </c>
      <c r="D20" s="75" t="s">
        <v>117</v>
      </c>
      <c r="E20" s="75" t="s">
        <v>118</v>
      </c>
      <c r="F20" s="75" t="s">
        <v>14</v>
      </c>
      <c r="G20" s="75" t="s">
        <v>14</v>
      </c>
      <c r="H20" s="75" t="s">
        <v>256</v>
      </c>
      <c r="I20" s="110">
        <v>0.7805092240045198</v>
      </c>
      <c r="J20" s="111">
        <v>0.1096930569178067</v>
      </c>
      <c r="K20" s="110">
        <f t="shared" si="0"/>
        <v>-0.6708161670867131</v>
      </c>
      <c r="M20" s="8"/>
    </row>
    <row r="21" spans="10:11" ht="12.75">
      <c r="J21" t="s">
        <v>293</v>
      </c>
      <c r="K21" s="8">
        <f>AVERAGE(K4:K20)</f>
        <v>-0.12547814816307404</v>
      </c>
    </row>
    <row r="23" spans="1:28" ht="38.25">
      <c r="A23" s="12" t="s">
        <v>23</v>
      </c>
      <c r="B23" s="12" t="s">
        <v>36</v>
      </c>
      <c r="C23" s="12" t="s">
        <v>120</v>
      </c>
      <c r="D23" s="12" t="s">
        <v>121</v>
      </c>
      <c r="E23" s="13" t="s">
        <v>95</v>
      </c>
      <c r="F23" s="12" t="s">
        <v>19</v>
      </c>
      <c r="G23" s="12" t="s">
        <v>22</v>
      </c>
      <c r="H23" s="12" t="s">
        <v>136</v>
      </c>
      <c r="I23" s="12" t="s">
        <v>18</v>
      </c>
      <c r="J23" s="12" t="s">
        <v>174</v>
      </c>
      <c r="K23" s="12" t="s">
        <v>41</v>
      </c>
      <c r="L23" s="12" t="s">
        <v>137</v>
      </c>
      <c r="M23" s="12" t="s">
        <v>138</v>
      </c>
      <c r="N23" s="12" t="s">
        <v>139</v>
      </c>
      <c r="O23" s="12" t="s">
        <v>140</v>
      </c>
      <c r="P23" s="14" t="s">
        <v>283</v>
      </c>
      <c r="Q23" s="14" t="s">
        <v>292</v>
      </c>
      <c r="R23" s="14" t="s">
        <v>175</v>
      </c>
      <c r="S23" s="14" t="s">
        <v>177</v>
      </c>
      <c r="T23" s="14" t="s">
        <v>284</v>
      </c>
      <c r="U23" s="14" t="s">
        <v>285</v>
      </c>
      <c r="V23" s="14" t="s">
        <v>290</v>
      </c>
      <c r="W23" s="14" t="s">
        <v>291</v>
      </c>
      <c r="X23" s="14" t="s">
        <v>180</v>
      </c>
      <c r="Y23" s="14" t="s">
        <v>286</v>
      </c>
      <c r="Z23" s="14" t="s">
        <v>287</v>
      </c>
      <c r="AA23" s="14" t="s">
        <v>288</v>
      </c>
      <c r="AB23" s="14" t="s">
        <v>289</v>
      </c>
    </row>
    <row r="24" spans="1:28" ht="12.75">
      <c r="A24">
        <v>1</v>
      </c>
      <c r="B24" t="s">
        <v>141</v>
      </c>
      <c r="C24">
        <v>1823</v>
      </c>
      <c r="D24">
        <v>1823</v>
      </c>
      <c r="E24" s="8">
        <v>0.8294401951354046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221</v>
      </c>
      <c r="L24">
        <v>400</v>
      </c>
      <c r="M24">
        <v>600</v>
      </c>
      <c r="N24" s="8">
        <v>0.1467643</v>
      </c>
      <c r="O24" s="8">
        <v>0.0301795</v>
      </c>
      <c r="P24" s="109">
        <v>-9</v>
      </c>
      <c r="Q24" s="109">
        <v>-9</v>
      </c>
      <c r="R24" s="8">
        <v>0.20679168659951563</v>
      </c>
      <c r="S24" s="109">
        <v>-9</v>
      </c>
      <c r="T24" s="8">
        <v>53.00390625</v>
      </c>
      <c r="U24" s="109">
        <v>-9</v>
      </c>
      <c r="V24" s="8">
        <v>0.1467643</v>
      </c>
      <c r="W24" s="8">
        <v>0.0301795</v>
      </c>
      <c r="X24" s="8">
        <v>0.8294401951354046</v>
      </c>
      <c r="Y24">
        <v>13569</v>
      </c>
      <c r="Z24">
        <v>-9</v>
      </c>
      <c r="AA24">
        <v>256</v>
      </c>
      <c r="AB24">
        <v>-9</v>
      </c>
    </row>
    <row r="25" spans="1:28" ht="12.75">
      <c r="A25">
        <v>4</v>
      </c>
      <c r="B25" t="s">
        <v>142</v>
      </c>
      <c r="C25">
        <v>1828</v>
      </c>
      <c r="D25">
        <v>1829</v>
      </c>
      <c r="E25" s="8">
        <v>0.7285187792059701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507</v>
      </c>
      <c r="L25">
        <v>50000</v>
      </c>
      <c r="M25">
        <v>80000</v>
      </c>
      <c r="N25" s="8">
        <v>0.1525648</v>
      </c>
      <c r="O25" s="8">
        <v>0.056853</v>
      </c>
      <c r="P25" s="109">
        <v>-9</v>
      </c>
      <c r="Q25" s="109">
        <v>-9</v>
      </c>
      <c r="R25" s="8">
        <v>0.2443140261637914</v>
      </c>
      <c r="S25" s="109">
        <v>-9</v>
      </c>
      <c r="T25" s="8">
        <v>12.158653846153847</v>
      </c>
      <c r="U25" s="109">
        <v>-9</v>
      </c>
      <c r="V25" s="8">
        <v>0.1653604</v>
      </c>
      <c r="W25" s="8">
        <v>0.0561793</v>
      </c>
      <c r="X25" s="8">
        <v>0.7464142995589503</v>
      </c>
      <c r="Y25">
        <v>7587</v>
      </c>
      <c r="Z25">
        <v>-9</v>
      </c>
      <c r="AA25">
        <v>624</v>
      </c>
      <c r="AB25">
        <v>-9</v>
      </c>
    </row>
    <row r="26" spans="1:28" ht="12.75">
      <c r="A26">
        <v>7</v>
      </c>
      <c r="B26" t="s">
        <v>143</v>
      </c>
      <c r="C26">
        <v>1846</v>
      </c>
      <c r="D26">
        <v>1848</v>
      </c>
      <c r="E26" s="8">
        <v>0.8218463744627437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632</v>
      </c>
      <c r="L26">
        <v>13283</v>
      </c>
      <c r="M26">
        <v>6000</v>
      </c>
      <c r="N26" s="8">
        <v>0.0827573</v>
      </c>
      <c r="O26" s="8">
        <v>0.0179395</v>
      </c>
      <c r="P26" s="8">
        <v>0.644911295763853</v>
      </c>
      <c r="Q26" s="8">
        <v>0.4799107424581669</v>
      </c>
      <c r="R26" s="8">
        <v>0.0656656938684721</v>
      </c>
      <c r="S26" s="8">
        <v>0.03615558651505043</v>
      </c>
      <c r="T26" s="8">
        <v>243.74358974358975</v>
      </c>
      <c r="U26" s="8">
        <v>264.15</v>
      </c>
      <c r="V26" s="8">
        <v>0.0871742</v>
      </c>
      <c r="W26" s="8">
        <v>0.0086817</v>
      </c>
      <c r="X26" s="8">
        <v>0.9094296751686646</v>
      </c>
      <c r="Y26">
        <v>9506</v>
      </c>
      <c r="Z26">
        <v>5283</v>
      </c>
      <c r="AA26">
        <v>39</v>
      </c>
      <c r="AB26">
        <v>20</v>
      </c>
    </row>
    <row r="27" spans="1:28" ht="12.75">
      <c r="A27">
        <v>13</v>
      </c>
      <c r="B27" t="s">
        <v>144</v>
      </c>
      <c r="C27">
        <v>1848</v>
      </c>
      <c r="D27">
        <v>1848</v>
      </c>
      <c r="E27" s="8">
        <v>0.8940127900037573</v>
      </c>
      <c r="F27" s="5" t="s">
        <v>20</v>
      </c>
      <c r="G27" s="5" t="s">
        <v>8</v>
      </c>
      <c r="H27" s="15">
        <v>1</v>
      </c>
      <c r="I27">
        <v>0</v>
      </c>
      <c r="J27">
        <v>0</v>
      </c>
      <c r="K27">
        <v>247</v>
      </c>
      <c r="L27">
        <v>2500</v>
      </c>
      <c r="M27">
        <v>3500</v>
      </c>
      <c r="N27" s="8">
        <v>0.0485381</v>
      </c>
      <c r="O27" s="8">
        <v>0.0057543</v>
      </c>
      <c r="P27" s="8">
        <v>0.8494596732450255</v>
      </c>
      <c r="Q27" s="8">
        <v>0.5780201342281879</v>
      </c>
      <c r="R27" s="8">
        <v>0.04609943171679759</v>
      </c>
      <c r="S27" s="8">
        <v>0.00816969154916382</v>
      </c>
      <c r="T27" s="8">
        <v>25.51851851851852</v>
      </c>
      <c r="U27" s="8">
        <v>18.62962962962963</v>
      </c>
      <c r="V27" s="8">
        <v>0.0485381</v>
      </c>
      <c r="W27" s="8">
        <v>0.0057543</v>
      </c>
      <c r="X27" s="8">
        <v>0.8940127900037573</v>
      </c>
      <c r="Y27">
        <v>3445</v>
      </c>
      <c r="Z27">
        <v>503</v>
      </c>
      <c r="AA27">
        <v>135</v>
      </c>
      <c r="AB27">
        <v>27</v>
      </c>
    </row>
    <row r="28" spans="1:28" ht="12.75">
      <c r="A28">
        <v>19</v>
      </c>
      <c r="B28" t="s">
        <v>145</v>
      </c>
      <c r="C28">
        <v>1851</v>
      </c>
      <c r="D28">
        <v>1852</v>
      </c>
      <c r="E28" s="8">
        <v>0.26323867237008874</v>
      </c>
      <c r="F28" s="5" t="s">
        <v>21</v>
      </c>
      <c r="G28" s="5" t="s">
        <v>21</v>
      </c>
      <c r="H28" s="15">
        <v>1</v>
      </c>
      <c r="I28">
        <v>0</v>
      </c>
      <c r="J28">
        <v>0</v>
      </c>
      <c r="K28">
        <v>200</v>
      </c>
      <c r="L28">
        <v>800</v>
      </c>
      <c r="M28">
        <v>500</v>
      </c>
      <c r="N28" s="8">
        <v>0.0026585</v>
      </c>
      <c r="O28" s="8">
        <v>0.0074407</v>
      </c>
      <c r="P28" s="109">
        <v>-9</v>
      </c>
      <c r="Q28" s="109">
        <v>-9</v>
      </c>
      <c r="R28" s="109">
        <v>-9</v>
      </c>
      <c r="S28" s="109">
        <v>-9</v>
      </c>
      <c r="T28" s="109">
        <v>-9</v>
      </c>
      <c r="U28" s="109">
        <v>-9</v>
      </c>
      <c r="V28" s="8">
        <v>0.0027388</v>
      </c>
      <c r="W28" s="8">
        <v>0.0114167</v>
      </c>
      <c r="X28" s="8">
        <v>0.19347956624633536</v>
      </c>
      <c r="Y28">
        <v>-9</v>
      </c>
      <c r="Z28">
        <v>-9</v>
      </c>
      <c r="AA28">
        <v>-9</v>
      </c>
      <c r="AB28">
        <v>-9</v>
      </c>
    </row>
    <row r="29" spans="1:28" ht="12.75">
      <c r="A29">
        <v>25</v>
      </c>
      <c r="B29" t="s">
        <v>52</v>
      </c>
      <c r="C29">
        <v>1856</v>
      </c>
      <c r="D29">
        <v>1857</v>
      </c>
      <c r="E29" s="8">
        <v>0.980779417203299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141</v>
      </c>
      <c r="L29">
        <v>500</v>
      </c>
      <c r="M29">
        <v>1500</v>
      </c>
      <c r="N29" s="8">
        <v>0.2956996</v>
      </c>
      <c r="O29" s="8">
        <v>0.0057949</v>
      </c>
      <c r="P29" s="109">
        <v>-9</v>
      </c>
      <c r="Q29" s="109">
        <v>-9</v>
      </c>
      <c r="R29" s="8">
        <v>0.14951452841448704</v>
      </c>
      <c r="S29" s="109">
        <v>-9</v>
      </c>
      <c r="T29" s="8">
        <v>84.73560209424083</v>
      </c>
      <c r="U29" s="109">
        <v>-9</v>
      </c>
      <c r="V29" s="8">
        <v>0.2900489</v>
      </c>
      <c r="W29" s="8">
        <v>0.0060523</v>
      </c>
      <c r="X29" s="8">
        <v>0.9795600288009639</v>
      </c>
      <c r="Y29">
        <v>32369</v>
      </c>
      <c r="Z29">
        <v>-9</v>
      </c>
      <c r="AA29">
        <v>382</v>
      </c>
      <c r="AB29">
        <v>-9</v>
      </c>
    </row>
    <row r="30" spans="1:28" ht="12.75">
      <c r="A30">
        <v>31</v>
      </c>
      <c r="B30" t="s">
        <v>146</v>
      </c>
      <c r="C30">
        <v>1859</v>
      </c>
      <c r="D30">
        <v>1860</v>
      </c>
      <c r="E30" s="8">
        <v>0.9081070244114609</v>
      </c>
      <c r="F30" s="5" t="s">
        <v>20</v>
      </c>
      <c r="G30" s="5" t="s">
        <v>20</v>
      </c>
      <c r="H30" s="15">
        <v>1</v>
      </c>
      <c r="I30">
        <v>0</v>
      </c>
      <c r="J30">
        <v>0</v>
      </c>
      <c r="K30">
        <v>156</v>
      </c>
      <c r="L30">
        <v>4000</v>
      </c>
      <c r="M30">
        <v>6000</v>
      </c>
      <c r="N30" s="8">
        <v>0.0267245</v>
      </c>
      <c r="O30" s="8">
        <v>0.0027043</v>
      </c>
      <c r="P30" s="109">
        <v>-9</v>
      </c>
      <c r="Q30" s="109">
        <v>-9</v>
      </c>
      <c r="R30" s="8">
        <v>0.035198952720057367</v>
      </c>
      <c r="S30" s="109">
        <v>-9</v>
      </c>
      <c r="T30" s="8">
        <v>35.524193548387096</v>
      </c>
      <c r="U30" s="109">
        <v>-9</v>
      </c>
      <c r="V30" s="8">
        <v>0.0219517</v>
      </c>
      <c r="W30" s="8">
        <v>0.00188</v>
      </c>
      <c r="X30" s="8">
        <v>0.9211134749094694</v>
      </c>
      <c r="Y30">
        <v>4405</v>
      </c>
      <c r="Z30">
        <v>-9</v>
      </c>
      <c r="AA30">
        <v>124</v>
      </c>
      <c r="AB30">
        <v>-9</v>
      </c>
    </row>
    <row r="31" spans="1:28" ht="12.75">
      <c r="A31">
        <v>34</v>
      </c>
      <c r="B31" t="s">
        <v>147</v>
      </c>
      <c r="C31">
        <v>1860</v>
      </c>
      <c r="D31">
        <v>1860</v>
      </c>
      <c r="E31" s="8">
        <v>0.8617575609800151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19</v>
      </c>
      <c r="L31">
        <v>300</v>
      </c>
      <c r="M31">
        <v>700</v>
      </c>
      <c r="N31" s="8">
        <v>0.0286275</v>
      </c>
      <c r="O31" s="8">
        <v>0.0045924</v>
      </c>
      <c r="P31" s="8">
        <v>0.9238474670857344</v>
      </c>
      <c r="Q31" s="8">
        <v>0.5883067473414008</v>
      </c>
      <c r="R31" s="8">
        <v>0.06301297720508825</v>
      </c>
      <c r="S31" s="8">
        <v>0.005194145128495588</v>
      </c>
      <c r="T31" s="8">
        <v>58.73913043478261</v>
      </c>
      <c r="U31" s="8">
        <v>41.10526315789474</v>
      </c>
      <c r="V31" s="8">
        <v>0.0286275</v>
      </c>
      <c r="W31" s="8">
        <v>0.0045924</v>
      </c>
      <c r="X31" s="8">
        <v>0.8617575609800151</v>
      </c>
      <c r="Y31">
        <v>10808</v>
      </c>
      <c r="Z31">
        <v>781</v>
      </c>
      <c r="AA31">
        <v>184</v>
      </c>
      <c r="AB31">
        <v>19</v>
      </c>
    </row>
    <row r="32" spans="1:28" ht="12.75">
      <c r="A32">
        <v>37</v>
      </c>
      <c r="B32" t="s">
        <v>148</v>
      </c>
      <c r="C32">
        <v>1860</v>
      </c>
      <c r="D32">
        <v>1861</v>
      </c>
      <c r="E32" s="8">
        <v>0.64720071982782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97</v>
      </c>
      <c r="L32">
        <v>600</v>
      </c>
      <c r="M32">
        <v>400</v>
      </c>
      <c r="N32" s="8">
        <v>0.0286275</v>
      </c>
      <c r="O32" s="8">
        <v>0.0156053</v>
      </c>
      <c r="P32" s="109">
        <v>-9</v>
      </c>
      <c r="Q32" s="109">
        <v>-9</v>
      </c>
      <c r="R32" s="8">
        <v>0.06301297720508825</v>
      </c>
      <c r="S32" s="109">
        <v>-9</v>
      </c>
      <c r="T32" s="8">
        <v>58.73913043478261</v>
      </c>
      <c r="U32" s="109">
        <v>-9</v>
      </c>
      <c r="V32" s="8">
        <v>0.0338316</v>
      </c>
      <c r="W32" s="8">
        <v>0.0149362</v>
      </c>
      <c r="X32" s="8">
        <v>0.6937282387148898</v>
      </c>
      <c r="Y32">
        <v>10808</v>
      </c>
      <c r="Z32">
        <v>-9</v>
      </c>
      <c r="AA32">
        <v>184</v>
      </c>
      <c r="AB32">
        <v>-9</v>
      </c>
    </row>
    <row r="33" spans="1:28" ht="12.75">
      <c r="A33">
        <v>40</v>
      </c>
      <c r="B33" t="s">
        <v>64</v>
      </c>
      <c r="C33">
        <v>1862</v>
      </c>
      <c r="D33">
        <v>1867</v>
      </c>
      <c r="E33" s="8">
        <v>0.9531609277994941</v>
      </c>
      <c r="F33" s="5" t="s">
        <v>21</v>
      </c>
      <c r="G33" s="5" t="s">
        <v>21</v>
      </c>
      <c r="H33" s="15">
        <v>1</v>
      </c>
      <c r="I33">
        <v>0</v>
      </c>
      <c r="J33">
        <v>0</v>
      </c>
      <c r="K33">
        <v>1757</v>
      </c>
      <c r="L33">
        <v>8000</v>
      </c>
      <c r="M33">
        <v>12000</v>
      </c>
      <c r="N33" s="8">
        <v>0.1061196</v>
      </c>
      <c r="O33" s="8">
        <v>0.0052148</v>
      </c>
      <c r="P33" s="109">
        <v>-9</v>
      </c>
      <c r="Q33" s="109">
        <v>-9</v>
      </c>
      <c r="R33" s="8">
        <v>0.10759029813037224</v>
      </c>
      <c r="S33" s="109">
        <v>-9</v>
      </c>
      <c r="T33" s="8">
        <v>51.465384615384615</v>
      </c>
      <c r="U33" s="109">
        <v>-9</v>
      </c>
      <c r="V33" s="8">
        <v>0.1166648</v>
      </c>
      <c r="W33" s="8">
        <v>0.0055965</v>
      </c>
      <c r="X33" s="8">
        <v>0.9542250900325777</v>
      </c>
      <c r="Y33">
        <v>26762</v>
      </c>
      <c r="Z33">
        <v>-9</v>
      </c>
      <c r="AA33">
        <v>520</v>
      </c>
      <c r="AB33">
        <v>-9</v>
      </c>
    </row>
    <row r="34" spans="1:28" ht="12.75">
      <c r="A34">
        <v>43</v>
      </c>
      <c r="B34" t="s">
        <v>149</v>
      </c>
      <c r="C34">
        <v>1863</v>
      </c>
      <c r="D34">
        <v>1863</v>
      </c>
      <c r="E34" s="8">
        <v>0.7650384651033459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15</v>
      </c>
      <c r="L34">
        <v>300</v>
      </c>
      <c r="M34">
        <v>700</v>
      </c>
      <c r="N34" s="8">
        <v>0.0008254</v>
      </c>
      <c r="O34" s="8">
        <v>0.0002535</v>
      </c>
      <c r="P34" s="109">
        <v>-9</v>
      </c>
      <c r="Q34" s="109">
        <v>-9</v>
      </c>
      <c r="R34" s="109">
        <v>-9</v>
      </c>
      <c r="S34" s="109">
        <v>-9</v>
      </c>
      <c r="T34" s="109">
        <v>-9</v>
      </c>
      <c r="U34" s="109">
        <v>-9</v>
      </c>
      <c r="V34" s="8">
        <v>0.0008254</v>
      </c>
      <c r="W34" s="8">
        <v>0.0002535</v>
      </c>
      <c r="X34" s="8">
        <v>0.7650384651033459</v>
      </c>
      <c r="Y34">
        <v>-9</v>
      </c>
      <c r="Z34">
        <v>-9</v>
      </c>
      <c r="AA34">
        <v>-9</v>
      </c>
      <c r="AB34">
        <v>-9</v>
      </c>
    </row>
    <row r="35" spans="1:28" ht="12.75">
      <c r="A35">
        <v>46</v>
      </c>
      <c r="B35" t="s">
        <v>66</v>
      </c>
      <c r="C35">
        <v>1864</v>
      </c>
      <c r="D35">
        <v>1864</v>
      </c>
      <c r="E35" s="8">
        <v>0.9688964742707553</v>
      </c>
      <c r="F35" s="5" t="s">
        <v>20</v>
      </c>
      <c r="G35" s="5" t="s">
        <v>9</v>
      </c>
      <c r="H35" s="15">
        <v>0</v>
      </c>
      <c r="I35">
        <v>0</v>
      </c>
      <c r="J35">
        <v>1</v>
      </c>
      <c r="K35">
        <v>111</v>
      </c>
      <c r="L35">
        <v>1500</v>
      </c>
      <c r="M35">
        <v>3000</v>
      </c>
      <c r="N35" s="8">
        <v>0.09645190000000001</v>
      </c>
      <c r="O35" s="8">
        <v>0.0030963</v>
      </c>
      <c r="P35" s="8">
        <v>0.9481182526014539</v>
      </c>
      <c r="Q35" s="8">
        <v>0.598406677657747</v>
      </c>
      <c r="R35" s="8">
        <v>0.07397866967147612</v>
      </c>
      <c r="S35" s="8">
        <v>0.004048168719719183</v>
      </c>
      <c r="T35" s="8">
        <v>31.80392156862745</v>
      </c>
      <c r="U35" s="8">
        <v>21.34375</v>
      </c>
      <c r="V35" s="8">
        <v>0.09645190000000001</v>
      </c>
      <c r="W35" s="8">
        <v>0.0030963</v>
      </c>
      <c r="X35" s="8">
        <v>0.9688964742707553</v>
      </c>
      <c r="Y35">
        <v>16220</v>
      </c>
      <c r="Z35">
        <v>683</v>
      </c>
      <c r="AA35">
        <v>510</v>
      </c>
      <c r="AB35">
        <v>32</v>
      </c>
    </row>
    <row r="36" spans="1:28" ht="12.75">
      <c r="A36">
        <v>58</v>
      </c>
      <c r="B36" t="s">
        <v>181</v>
      </c>
      <c r="C36">
        <v>1870</v>
      </c>
      <c r="D36">
        <v>1871</v>
      </c>
      <c r="E36" s="8">
        <v>0.768</v>
      </c>
      <c r="F36" s="5" t="s">
        <v>20</v>
      </c>
      <c r="G36" s="5" t="s">
        <v>20</v>
      </c>
      <c r="H36" s="15">
        <v>0</v>
      </c>
      <c r="I36" s="15">
        <v>0</v>
      </c>
      <c r="J36" s="15">
        <v>1</v>
      </c>
      <c r="K36" s="15">
        <v>223</v>
      </c>
      <c r="L36">
        <v>118600</v>
      </c>
      <c r="M36">
        <v>1500</v>
      </c>
      <c r="N36" s="8">
        <v>0.1748367</v>
      </c>
      <c r="O36" s="8">
        <v>0.1061196</v>
      </c>
      <c r="P36" s="8">
        <v>1.0237233420895657</v>
      </c>
      <c r="Q36" s="8">
        <v>0.5062947510565033</v>
      </c>
      <c r="R36" s="8">
        <v>-8.849142456781083</v>
      </c>
      <c r="S36" s="8">
        <v>0.2050663739609738</v>
      </c>
      <c r="T36" s="8">
        <v>134.00925925925927</v>
      </c>
      <c r="U36" s="8">
        <v>130.6769911504425</v>
      </c>
      <c r="V36" s="8">
        <v>0.106046</v>
      </c>
      <c r="W36" s="8">
        <v>0.1373235</v>
      </c>
      <c r="X36" s="8">
        <v>0.43574071524985675</v>
      </c>
      <c r="Y36">
        <v>43419</v>
      </c>
      <c r="Z36">
        <v>59066</v>
      </c>
      <c r="AA36">
        <v>324</v>
      </c>
      <c r="AB36">
        <v>452</v>
      </c>
    </row>
    <row r="37" spans="1:28" ht="12.75">
      <c r="A37">
        <v>60</v>
      </c>
      <c r="B37" t="s">
        <v>150</v>
      </c>
      <c r="C37">
        <v>1876</v>
      </c>
      <c r="D37">
        <v>1876</v>
      </c>
      <c r="E37" s="8">
        <v>0.47999297999297996</v>
      </c>
      <c r="F37" s="5" t="s">
        <v>20</v>
      </c>
      <c r="G37" s="5" t="s">
        <v>20</v>
      </c>
      <c r="H37" s="15">
        <v>1</v>
      </c>
      <c r="I37">
        <v>0</v>
      </c>
      <c r="J37">
        <v>0</v>
      </c>
      <c r="K37">
        <v>30</v>
      </c>
      <c r="L37">
        <v>2000</v>
      </c>
      <c r="M37">
        <v>2000</v>
      </c>
      <c r="N37" s="8">
        <v>0.0002735</v>
      </c>
      <c r="O37" s="8">
        <v>0.0002963</v>
      </c>
      <c r="P37" s="109">
        <v>-9</v>
      </c>
      <c r="Q37" s="109">
        <v>-9</v>
      </c>
      <c r="R37" s="109">
        <v>-9</v>
      </c>
      <c r="S37" s="8">
        <v>0.0005590598166474566</v>
      </c>
      <c r="T37" s="109">
        <v>-9</v>
      </c>
      <c r="U37" s="8">
        <v>164</v>
      </c>
      <c r="V37" s="8">
        <v>0.0002735</v>
      </c>
      <c r="W37" s="8">
        <v>0.0002963</v>
      </c>
      <c r="X37" s="8">
        <v>0.47999297999297996</v>
      </c>
      <c r="Y37">
        <v>-9</v>
      </c>
      <c r="Z37">
        <v>164</v>
      </c>
      <c r="AA37">
        <v>-9</v>
      </c>
      <c r="AB37">
        <v>1</v>
      </c>
    </row>
    <row r="38" spans="1:28" ht="12.75">
      <c r="A38">
        <v>61</v>
      </c>
      <c r="B38" t="s">
        <v>142</v>
      </c>
      <c r="C38">
        <v>1877</v>
      </c>
      <c r="D38">
        <v>1878</v>
      </c>
      <c r="E38" s="8">
        <v>0.7969822950027192</v>
      </c>
      <c r="F38" s="5" t="s">
        <v>20</v>
      </c>
      <c r="G38" s="5" t="s">
        <v>20</v>
      </c>
      <c r="H38" s="15">
        <v>1</v>
      </c>
      <c r="I38">
        <v>0</v>
      </c>
      <c r="J38">
        <v>0</v>
      </c>
      <c r="K38">
        <v>267</v>
      </c>
      <c r="L38">
        <v>120000</v>
      </c>
      <c r="M38">
        <v>165000</v>
      </c>
      <c r="N38" s="8">
        <v>0.1318926</v>
      </c>
      <c r="O38" s="8">
        <v>0.0335974</v>
      </c>
      <c r="P38" s="109">
        <v>-9</v>
      </c>
      <c r="Q38" s="109">
        <v>-9</v>
      </c>
      <c r="R38" s="8">
        <v>0.28273239775419345</v>
      </c>
      <c r="S38" s="109">
        <v>-9</v>
      </c>
      <c r="T38" s="8">
        <v>91.69285714285714</v>
      </c>
      <c r="U38" s="109">
        <v>-9</v>
      </c>
      <c r="V38" s="8">
        <v>0.1307014</v>
      </c>
      <c r="W38" s="8">
        <v>0.0266848</v>
      </c>
      <c r="X38" s="8">
        <v>0.830450191948214</v>
      </c>
      <c r="Y38">
        <v>77022</v>
      </c>
      <c r="Z38">
        <v>-9</v>
      </c>
      <c r="AA38">
        <v>840</v>
      </c>
      <c r="AB38">
        <v>-9</v>
      </c>
    </row>
    <row r="39" spans="1:28" ht="12.75">
      <c r="A39">
        <v>65</v>
      </c>
      <c r="B39" t="s">
        <v>49</v>
      </c>
      <c r="C39">
        <v>1882</v>
      </c>
      <c r="D39">
        <v>1882</v>
      </c>
      <c r="E39" s="8">
        <v>0.9810956784759003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67</v>
      </c>
      <c r="L39">
        <v>67</v>
      </c>
      <c r="M39">
        <v>2165</v>
      </c>
      <c r="N39" s="8">
        <v>0.2116762</v>
      </c>
      <c r="O39" s="8">
        <v>0.0040787</v>
      </c>
      <c r="P39" s="8">
        <v>0.9795253515989949</v>
      </c>
      <c r="Q39" s="8">
        <v>0.93346939198359</v>
      </c>
      <c r="R39" s="8">
        <v>0.0930180392584182</v>
      </c>
      <c r="S39" s="8">
        <v>0.0019443209363168039</v>
      </c>
      <c r="T39" s="8">
        <v>97.27935222672065</v>
      </c>
      <c r="U39" s="8">
        <v>6.933333333333334</v>
      </c>
      <c r="V39" s="8">
        <v>0.2116762</v>
      </c>
      <c r="W39" s="8">
        <v>0.0040787</v>
      </c>
      <c r="X39" s="8">
        <v>0.9810956784759003</v>
      </c>
      <c r="Y39">
        <v>24028</v>
      </c>
      <c r="Z39">
        <v>104</v>
      </c>
      <c r="AA39">
        <v>247</v>
      </c>
      <c r="AB39">
        <v>15</v>
      </c>
    </row>
    <row r="40" spans="1:28" ht="12.75">
      <c r="A40">
        <v>67</v>
      </c>
      <c r="B40" t="s">
        <v>151</v>
      </c>
      <c r="C40">
        <v>1884</v>
      </c>
      <c r="D40">
        <v>1885</v>
      </c>
      <c r="E40" s="8">
        <v>0.39199288643269303</v>
      </c>
      <c r="F40" s="5" t="s">
        <v>20</v>
      </c>
      <c r="G40" s="5" t="s">
        <v>20</v>
      </c>
      <c r="H40" s="15">
        <v>1</v>
      </c>
      <c r="I40">
        <v>0</v>
      </c>
      <c r="J40">
        <v>0</v>
      </c>
      <c r="K40">
        <v>291</v>
      </c>
      <c r="L40">
        <v>2100</v>
      </c>
      <c r="M40">
        <v>10000</v>
      </c>
      <c r="N40" s="8">
        <v>0.1045231</v>
      </c>
      <c r="O40" s="8">
        <v>0.1621223</v>
      </c>
      <c r="P40" s="109">
        <v>-9</v>
      </c>
      <c r="Q40" s="109">
        <v>-9</v>
      </c>
      <c r="R40" s="8">
        <v>0.1572064943603408</v>
      </c>
      <c r="S40" s="109">
        <v>-9</v>
      </c>
      <c r="T40" s="8">
        <v>68.05133079847909</v>
      </c>
      <c r="U40" s="109">
        <v>-9</v>
      </c>
      <c r="V40" s="8">
        <v>0.1010312</v>
      </c>
      <c r="W40" s="8">
        <v>0.1609649</v>
      </c>
      <c r="X40" s="8">
        <v>0.3856210073356054</v>
      </c>
      <c r="Y40">
        <v>35795</v>
      </c>
      <c r="Z40">
        <v>-9</v>
      </c>
      <c r="AA40">
        <v>526</v>
      </c>
      <c r="AB40">
        <v>-9</v>
      </c>
    </row>
    <row r="41" spans="1:28" ht="12.75">
      <c r="A41">
        <v>70</v>
      </c>
      <c r="B41" t="s">
        <v>152</v>
      </c>
      <c r="C41">
        <v>1885</v>
      </c>
      <c r="D41">
        <v>1885</v>
      </c>
      <c r="E41" s="8">
        <v>0.516368240188099</v>
      </c>
      <c r="F41" s="5" t="s">
        <v>21</v>
      </c>
      <c r="G41" s="5" t="s">
        <v>21</v>
      </c>
      <c r="H41" s="15">
        <v>1</v>
      </c>
      <c r="I41">
        <v>0</v>
      </c>
      <c r="J41">
        <v>0</v>
      </c>
      <c r="K41">
        <v>19</v>
      </c>
      <c r="L41">
        <v>800</v>
      </c>
      <c r="M41">
        <v>200</v>
      </c>
      <c r="N41" s="8">
        <v>0.0002855</v>
      </c>
      <c r="O41" s="8">
        <v>0.0002674</v>
      </c>
      <c r="P41" s="109">
        <v>-9</v>
      </c>
      <c r="Q41" s="109">
        <v>-9</v>
      </c>
      <c r="R41" s="109">
        <v>-9</v>
      </c>
      <c r="S41" s="8">
        <v>0.0004424610343776126</v>
      </c>
      <c r="T41" s="109">
        <v>-9</v>
      </c>
      <c r="U41" s="8">
        <v>123</v>
      </c>
      <c r="V41" s="8">
        <v>0.0002855</v>
      </c>
      <c r="W41" s="8">
        <v>0.0002674</v>
      </c>
      <c r="X41" s="8">
        <v>0.516368240188099</v>
      </c>
      <c r="Y41">
        <v>-9</v>
      </c>
      <c r="Z41">
        <v>123</v>
      </c>
      <c r="AA41">
        <v>-9</v>
      </c>
      <c r="AB41">
        <v>1</v>
      </c>
    </row>
    <row r="42" spans="1:28" ht="12.75">
      <c r="A42">
        <v>72</v>
      </c>
      <c r="B42" t="s">
        <v>54</v>
      </c>
      <c r="C42">
        <v>1893</v>
      </c>
      <c r="D42">
        <v>1893</v>
      </c>
      <c r="E42" s="8">
        <v>0.9751782296490444</v>
      </c>
      <c r="F42" s="5" t="s">
        <v>20</v>
      </c>
      <c r="G42" s="5" t="s">
        <v>20</v>
      </c>
      <c r="H42" s="15">
        <v>1</v>
      </c>
      <c r="I42">
        <v>0</v>
      </c>
      <c r="J42">
        <v>0</v>
      </c>
      <c r="K42">
        <v>22</v>
      </c>
      <c r="L42">
        <v>250</v>
      </c>
      <c r="M42">
        <v>750</v>
      </c>
      <c r="N42" s="8">
        <v>0.0946154</v>
      </c>
      <c r="O42" s="8">
        <v>0.0024083</v>
      </c>
      <c r="P42" s="109">
        <v>-9</v>
      </c>
      <c r="Q42" s="109">
        <v>-9</v>
      </c>
      <c r="R42" s="8">
        <v>0.14550060936713682</v>
      </c>
      <c r="S42" s="109">
        <v>-9</v>
      </c>
      <c r="T42" s="8">
        <v>58.88032786885246</v>
      </c>
      <c r="U42" s="109">
        <v>-9</v>
      </c>
      <c r="V42" s="8">
        <v>0.0946154</v>
      </c>
      <c r="W42" s="8">
        <v>0.0024083</v>
      </c>
      <c r="X42" s="8">
        <v>0.9751782296490444</v>
      </c>
      <c r="Y42">
        <v>35917</v>
      </c>
      <c r="Z42">
        <v>-9</v>
      </c>
      <c r="AA42">
        <v>610</v>
      </c>
      <c r="AB42">
        <v>-9</v>
      </c>
    </row>
    <row r="43" spans="1:28" ht="12.75">
      <c r="A43">
        <v>73</v>
      </c>
      <c r="B43" t="s">
        <v>78</v>
      </c>
      <c r="C43">
        <v>1894</v>
      </c>
      <c r="D43">
        <v>1895</v>
      </c>
      <c r="E43" s="8">
        <v>0.15497080833972227</v>
      </c>
      <c r="F43" s="5" t="s">
        <v>20</v>
      </c>
      <c r="G43" s="5" t="s">
        <v>20</v>
      </c>
      <c r="H43" s="15">
        <v>1</v>
      </c>
      <c r="I43">
        <v>0</v>
      </c>
      <c r="J43">
        <v>0</v>
      </c>
      <c r="K43">
        <v>242</v>
      </c>
      <c r="L43">
        <v>5000</v>
      </c>
      <c r="M43">
        <v>10000</v>
      </c>
      <c r="N43" s="8">
        <v>0.0282584</v>
      </c>
      <c r="O43" s="8">
        <v>0.1540882</v>
      </c>
      <c r="P43" s="109">
        <v>-9</v>
      </c>
      <c r="Q43" s="109">
        <v>-9</v>
      </c>
      <c r="R43" s="8">
        <v>0.03775299991522767</v>
      </c>
      <c r="S43" s="109">
        <v>-9</v>
      </c>
      <c r="T43" s="8">
        <v>158.63855421686748</v>
      </c>
      <c r="U43" s="109">
        <v>-9</v>
      </c>
      <c r="V43" s="8">
        <v>0.031203</v>
      </c>
      <c r="W43" s="8">
        <v>0.1521999</v>
      </c>
      <c r="X43" s="8">
        <v>0.17013362384128058</v>
      </c>
      <c r="Y43">
        <v>13167</v>
      </c>
      <c r="Z43">
        <v>-9</v>
      </c>
      <c r="AA43">
        <v>83</v>
      </c>
      <c r="AB43">
        <v>-9</v>
      </c>
    </row>
    <row r="44" spans="1:28" ht="12.75">
      <c r="A44">
        <v>76</v>
      </c>
      <c r="B44" t="s">
        <v>74</v>
      </c>
      <c r="C44">
        <v>1897</v>
      </c>
      <c r="D44">
        <v>1897</v>
      </c>
      <c r="E44" s="8">
        <v>0.07989682900925504</v>
      </c>
      <c r="F44" s="5" t="s">
        <v>21</v>
      </c>
      <c r="G44" s="5" t="s">
        <v>21</v>
      </c>
      <c r="H44" s="15">
        <v>1</v>
      </c>
      <c r="I44">
        <v>0</v>
      </c>
      <c r="J44">
        <v>0</v>
      </c>
      <c r="K44">
        <v>94</v>
      </c>
      <c r="L44">
        <v>600</v>
      </c>
      <c r="M44">
        <v>1400</v>
      </c>
      <c r="N44" s="8">
        <v>0.0021064</v>
      </c>
      <c r="O44" s="8">
        <v>0.0242576</v>
      </c>
      <c r="P44" s="8">
        <v>0.07264478295726758</v>
      </c>
      <c r="Q44" s="8">
        <v>0.7291471347332376</v>
      </c>
      <c r="R44" s="8">
        <v>0.004136149567353072</v>
      </c>
      <c r="S44" s="8">
        <v>0.052800486471412604</v>
      </c>
      <c r="T44" s="8">
        <v>36.96</v>
      </c>
      <c r="U44" s="8">
        <v>13.729357798165138</v>
      </c>
      <c r="V44" s="8">
        <v>0.0021064</v>
      </c>
      <c r="W44" s="8">
        <v>0.0242576</v>
      </c>
      <c r="X44" s="8">
        <v>0.07989682900925504</v>
      </c>
      <c r="Y44">
        <v>924</v>
      </c>
      <c r="Z44">
        <v>5986</v>
      </c>
      <c r="AA44">
        <v>25</v>
      </c>
      <c r="AB44">
        <v>436</v>
      </c>
    </row>
    <row r="45" spans="1:28" ht="12.75">
      <c r="A45">
        <v>79</v>
      </c>
      <c r="B45" t="s">
        <v>153</v>
      </c>
      <c r="C45">
        <v>1898</v>
      </c>
      <c r="D45">
        <v>1898</v>
      </c>
      <c r="E45" s="8">
        <v>0.9205303952879911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114</v>
      </c>
      <c r="L45">
        <v>2910</v>
      </c>
      <c r="M45">
        <v>775</v>
      </c>
      <c r="N45" s="8">
        <v>0.1970619</v>
      </c>
      <c r="O45" s="8">
        <v>0.0170124</v>
      </c>
      <c r="P45" s="8">
        <v>0.8378503017005363</v>
      </c>
      <c r="Q45" s="8">
        <v>0.8675643965811377</v>
      </c>
      <c r="R45" s="8">
        <v>0.12061825298984297</v>
      </c>
      <c r="S45" s="8">
        <v>0.023343326716019852</v>
      </c>
      <c r="T45" s="8">
        <v>254.28389830508473</v>
      </c>
      <c r="U45" s="8">
        <v>38.81699346405229</v>
      </c>
      <c r="V45" s="8">
        <v>0.1970619</v>
      </c>
      <c r="W45" s="8">
        <v>0.0170124</v>
      </c>
      <c r="X45" s="8">
        <v>0.9205303952879911</v>
      </c>
      <c r="Y45">
        <v>60011</v>
      </c>
      <c r="Z45">
        <v>5939</v>
      </c>
      <c r="AA45">
        <v>236</v>
      </c>
      <c r="AB45">
        <v>153</v>
      </c>
    </row>
    <row r="46" spans="1:28" ht="12.75">
      <c r="A46">
        <v>82</v>
      </c>
      <c r="B46" t="s">
        <v>102</v>
      </c>
      <c r="C46">
        <v>1900</v>
      </c>
      <c r="D46">
        <v>1900</v>
      </c>
      <c r="E46" s="8">
        <v>0.828197056718968</v>
      </c>
      <c r="F46" s="5" t="s">
        <v>20</v>
      </c>
      <c r="G46" s="5" t="s">
        <v>20</v>
      </c>
      <c r="H46" s="15">
        <v>0</v>
      </c>
      <c r="I46">
        <v>0</v>
      </c>
      <c r="J46">
        <v>1</v>
      </c>
      <c r="K46">
        <v>59</v>
      </c>
      <c r="L46">
        <v>1003</v>
      </c>
      <c r="M46">
        <v>2000</v>
      </c>
      <c r="N46" s="8">
        <v>0.5783657</v>
      </c>
      <c r="O46" s="8">
        <v>0.1199774</v>
      </c>
      <c r="P46" s="8">
        <v>0.8455554477906144</v>
      </c>
      <c r="Q46" s="8">
        <v>0.8917887979325506</v>
      </c>
      <c r="R46" s="8">
        <v>0.5617279038296121</v>
      </c>
      <c r="S46" s="8">
        <v>0.10260215908627751</v>
      </c>
      <c r="T46" s="8">
        <v>100.88037529319782</v>
      </c>
      <c r="U46" s="8">
        <v>12.241</v>
      </c>
      <c r="V46" s="8">
        <v>0.5783657</v>
      </c>
      <c r="W46" s="8">
        <v>0.1199774</v>
      </c>
      <c r="X46" s="8">
        <v>0.828197056718968</v>
      </c>
      <c r="Y46">
        <v>258052</v>
      </c>
      <c r="Z46">
        <v>12241</v>
      </c>
      <c r="AA46">
        <v>2558</v>
      </c>
      <c r="AB46">
        <v>1000</v>
      </c>
    </row>
    <row r="47" spans="1:28" ht="12.75">
      <c r="A47">
        <v>83</v>
      </c>
      <c r="B47" t="s">
        <v>154</v>
      </c>
      <c r="C47">
        <v>1900</v>
      </c>
      <c r="D47">
        <v>1900</v>
      </c>
      <c r="E47" s="8">
        <v>0.4765747053323962</v>
      </c>
      <c r="F47" s="5" t="s">
        <v>20</v>
      </c>
      <c r="G47" s="5" t="s">
        <v>21</v>
      </c>
      <c r="H47" s="15">
        <v>1</v>
      </c>
      <c r="I47">
        <v>0</v>
      </c>
      <c r="J47">
        <v>0</v>
      </c>
      <c r="K47">
        <v>55</v>
      </c>
      <c r="L47">
        <v>242</v>
      </c>
      <c r="M47">
        <v>3758</v>
      </c>
      <c r="N47" s="8">
        <v>0.1092385</v>
      </c>
      <c r="O47" s="8">
        <v>0.1199774</v>
      </c>
      <c r="P47" s="8">
        <v>0.6026489137764253</v>
      </c>
      <c r="Q47" s="8">
        <v>0.7551080420793346</v>
      </c>
      <c r="R47" s="8">
        <v>0.15561321427889574</v>
      </c>
      <c r="S47" s="8">
        <v>0.10260215908627751</v>
      </c>
      <c r="T47" s="8">
        <v>37.74430823117338</v>
      </c>
      <c r="U47" s="8">
        <v>12.241</v>
      </c>
      <c r="V47" s="8">
        <v>0.1092385</v>
      </c>
      <c r="W47" s="8">
        <v>0.1199774</v>
      </c>
      <c r="X47" s="8">
        <v>0.4765747053323962</v>
      </c>
      <c r="Y47">
        <v>43104</v>
      </c>
      <c r="Z47">
        <v>12241</v>
      </c>
      <c r="AA47">
        <v>1142</v>
      </c>
      <c r="AB47">
        <v>1000</v>
      </c>
    </row>
    <row r="48" spans="1:28" ht="12.75">
      <c r="A48">
        <v>85</v>
      </c>
      <c r="B48" t="s">
        <v>155</v>
      </c>
      <c r="C48">
        <v>1904</v>
      </c>
      <c r="D48">
        <v>1905</v>
      </c>
      <c r="E48" s="8">
        <v>0.6749071389744519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586</v>
      </c>
      <c r="L48">
        <v>71453</v>
      </c>
      <c r="M48">
        <v>80378</v>
      </c>
      <c r="N48" s="8">
        <v>0.1132343</v>
      </c>
      <c r="O48" s="8">
        <v>0.0545433</v>
      </c>
      <c r="P48" s="8">
        <v>0.6095895782857749</v>
      </c>
      <c r="Q48" s="8">
        <v>0.12321460010918713</v>
      </c>
      <c r="R48" s="8">
        <v>0.16579464112116113</v>
      </c>
      <c r="S48" s="8">
        <v>0.1061828450874971</v>
      </c>
      <c r="T48" s="8">
        <v>43.366379310344826</v>
      </c>
      <c r="U48" s="8">
        <v>308.591743119266</v>
      </c>
      <c r="V48" s="8">
        <v>0.1631429</v>
      </c>
      <c r="W48" s="8">
        <v>0.0485242</v>
      </c>
      <c r="X48" s="8">
        <v>0.7707522803496624</v>
      </c>
      <c r="Y48">
        <v>50305</v>
      </c>
      <c r="Z48">
        <v>67273</v>
      </c>
      <c r="AA48">
        <v>1160</v>
      </c>
      <c r="AB48">
        <v>218</v>
      </c>
    </row>
    <row r="49" spans="1:28" ht="12.75">
      <c r="A49">
        <v>88</v>
      </c>
      <c r="B49" t="s">
        <v>103</v>
      </c>
      <c r="C49">
        <v>1906</v>
      </c>
      <c r="D49">
        <v>1906</v>
      </c>
      <c r="E49" s="8">
        <v>0.5425877422734415</v>
      </c>
      <c r="F49" s="5" t="s">
        <v>20</v>
      </c>
      <c r="G49" s="5" t="s">
        <v>7</v>
      </c>
      <c r="H49" s="15">
        <v>0</v>
      </c>
      <c r="I49">
        <v>0</v>
      </c>
      <c r="J49">
        <v>2</v>
      </c>
      <c r="K49">
        <v>55</v>
      </c>
      <c r="L49">
        <v>400</v>
      </c>
      <c r="M49">
        <v>600</v>
      </c>
      <c r="N49" s="8">
        <v>0.0005179</v>
      </c>
      <c r="O49" s="8">
        <v>0.0004366</v>
      </c>
      <c r="P49" s="8">
        <v>0.6160653217599092</v>
      </c>
      <c r="Q49" s="8">
        <v>0.45584346906398737</v>
      </c>
      <c r="R49" s="8">
        <v>0.0011015409041241276</v>
      </c>
      <c r="S49" s="8">
        <v>0.0006864852437807145</v>
      </c>
      <c r="T49" s="8">
        <v>61.57142857142857</v>
      </c>
      <c r="U49" s="8">
        <v>73.5</v>
      </c>
      <c r="V49" s="8">
        <v>0.0005179</v>
      </c>
      <c r="W49" s="8">
        <v>0.0004366</v>
      </c>
      <c r="X49" s="8">
        <v>0.5425877422734415</v>
      </c>
      <c r="Y49">
        <v>431</v>
      </c>
      <c r="Z49">
        <v>294</v>
      </c>
      <c r="AA49">
        <v>7</v>
      </c>
      <c r="AB49">
        <v>4</v>
      </c>
    </row>
    <row r="50" spans="1:28" ht="12.75">
      <c r="A50">
        <v>91</v>
      </c>
      <c r="B50" t="s">
        <v>104</v>
      </c>
      <c r="C50">
        <v>1907</v>
      </c>
      <c r="D50">
        <v>1907</v>
      </c>
      <c r="E50" s="8">
        <v>0.32402073732718895</v>
      </c>
      <c r="F50" s="5" t="s">
        <v>20</v>
      </c>
      <c r="G50" s="5" t="s">
        <v>20</v>
      </c>
      <c r="H50" s="15">
        <v>0</v>
      </c>
      <c r="I50">
        <v>0</v>
      </c>
      <c r="J50">
        <v>2</v>
      </c>
      <c r="K50">
        <v>64</v>
      </c>
      <c r="L50">
        <v>400</v>
      </c>
      <c r="M50">
        <v>600</v>
      </c>
      <c r="N50" s="8">
        <v>0.000225</v>
      </c>
      <c r="O50" s="8">
        <v>0.00046939999999999997</v>
      </c>
      <c r="P50" s="109">
        <v>-9</v>
      </c>
      <c r="Q50" s="109">
        <v>-9</v>
      </c>
      <c r="R50" s="109">
        <v>-9</v>
      </c>
      <c r="S50" s="8">
        <v>0.0007747425420631796</v>
      </c>
      <c r="T50" s="109">
        <v>-9</v>
      </c>
      <c r="U50" s="8">
        <v>83.75</v>
      </c>
      <c r="V50" s="8">
        <v>0.000225</v>
      </c>
      <c r="W50" s="8">
        <v>0.00046939999999999997</v>
      </c>
      <c r="X50" s="8">
        <v>0.32402073732718895</v>
      </c>
      <c r="Y50">
        <v>-9</v>
      </c>
      <c r="Z50">
        <v>335</v>
      </c>
      <c r="AA50">
        <v>-9</v>
      </c>
      <c r="AB50">
        <v>4</v>
      </c>
    </row>
    <row r="51" spans="1:28" ht="12.75">
      <c r="A51">
        <v>94</v>
      </c>
      <c r="B51" t="s">
        <v>146</v>
      </c>
      <c r="C51">
        <v>1909</v>
      </c>
      <c r="D51">
        <v>1910</v>
      </c>
      <c r="E51" s="8">
        <v>0.9221056375600214</v>
      </c>
      <c r="F51" s="5" t="s">
        <v>20</v>
      </c>
      <c r="G51" s="5" t="s">
        <v>20</v>
      </c>
      <c r="H51" s="15">
        <v>1</v>
      </c>
      <c r="I51">
        <v>0</v>
      </c>
      <c r="J51">
        <v>0</v>
      </c>
      <c r="K51">
        <v>260</v>
      </c>
      <c r="L51">
        <v>2000</v>
      </c>
      <c r="M51">
        <v>8000</v>
      </c>
      <c r="N51" s="8">
        <v>0.014518</v>
      </c>
      <c r="O51" s="8">
        <v>0.0012264</v>
      </c>
      <c r="P51" s="109">
        <v>-9</v>
      </c>
      <c r="Q51" s="109">
        <v>-9</v>
      </c>
      <c r="R51" s="8">
        <v>0.01988413621768057</v>
      </c>
      <c r="S51" s="109">
        <v>-9</v>
      </c>
      <c r="T51" s="8">
        <v>83.25225225225225</v>
      </c>
      <c r="U51" s="109">
        <v>-9</v>
      </c>
      <c r="V51" s="8">
        <v>0.014653</v>
      </c>
      <c r="W51" s="8">
        <v>0.0012219</v>
      </c>
      <c r="X51" s="8">
        <v>0.9230294364058985</v>
      </c>
      <c r="Y51">
        <v>9241</v>
      </c>
      <c r="Z51">
        <v>-9</v>
      </c>
      <c r="AA51">
        <v>111</v>
      </c>
      <c r="AB51">
        <v>-9</v>
      </c>
    </row>
    <row r="52" spans="1:28" ht="12.75">
      <c r="A52">
        <v>97</v>
      </c>
      <c r="B52" t="s">
        <v>156</v>
      </c>
      <c r="C52">
        <v>1911</v>
      </c>
      <c r="D52">
        <v>1912</v>
      </c>
      <c r="E52" s="8">
        <v>0.35147417488902016</v>
      </c>
      <c r="F52" s="5" t="s">
        <v>21</v>
      </c>
      <c r="G52" s="5" t="s">
        <v>21</v>
      </c>
      <c r="H52" s="15">
        <v>1</v>
      </c>
      <c r="I52">
        <v>0</v>
      </c>
      <c r="J52">
        <v>0</v>
      </c>
      <c r="K52">
        <v>386</v>
      </c>
      <c r="L52">
        <v>14000</v>
      </c>
      <c r="M52">
        <v>6000</v>
      </c>
      <c r="N52" s="8">
        <v>0.0180282</v>
      </c>
      <c r="O52" s="8">
        <v>0.0332649</v>
      </c>
      <c r="P52" s="8">
        <v>0.4118604614390416</v>
      </c>
      <c r="Q52" s="8">
        <v>0.24693005573560908</v>
      </c>
      <c r="R52" s="8">
        <v>0.038234569367246944</v>
      </c>
      <c r="S52" s="8">
        <v>0.054599224956333556</v>
      </c>
      <c r="T52" s="8">
        <v>33.104166666666664</v>
      </c>
      <c r="U52" s="8">
        <v>100.95876288659794</v>
      </c>
      <c r="V52" s="8">
        <v>0.0158286</v>
      </c>
      <c r="W52" s="8">
        <v>0.0392625</v>
      </c>
      <c r="X52" s="8">
        <v>0.28731682612981047</v>
      </c>
      <c r="Y52">
        <v>11123</v>
      </c>
      <c r="Z52">
        <v>29379</v>
      </c>
      <c r="AA52">
        <v>336</v>
      </c>
      <c r="AB52">
        <v>291</v>
      </c>
    </row>
    <row r="53" spans="1:28" ht="12.75">
      <c r="A53">
        <v>100</v>
      </c>
      <c r="B53" t="s">
        <v>124</v>
      </c>
      <c r="C53">
        <v>1912</v>
      </c>
      <c r="D53">
        <v>1913</v>
      </c>
      <c r="E53" s="8">
        <v>0.3016588723197741</v>
      </c>
      <c r="F53" s="5" t="s">
        <v>20</v>
      </c>
      <c r="G53" s="5" t="s">
        <v>20</v>
      </c>
      <c r="H53" s="15">
        <v>0</v>
      </c>
      <c r="I53">
        <v>0</v>
      </c>
      <c r="J53">
        <v>1</v>
      </c>
      <c r="K53">
        <v>185</v>
      </c>
      <c r="L53">
        <v>52000</v>
      </c>
      <c r="M53">
        <v>30000</v>
      </c>
      <c r="N53" s="8">
        <v>0.0068374</v>
      </c>
      <c r="O53" s="8">
        <v>0.0158286</v>
      </c>
      <c r="P53" s="8">
        <v>0.3027263606168368</v>
      </c>
      <c r="Q53" s="8">
        <v>0.40707451166246217</v>
      </c>
      <c r="R53" s="8">
        <v>0.013769333366228364</v>
      </c>
      <c r="S53" s="8">
        <v>0.03171508807025276</v>
      </c>
      <c r="T53" s="8">
        <v>33.66386554621849</v>
      </c>
      <c r="U53" s="8">
        <v>49.03319502074689</v>
      </c>
      <c r="V53" s="8">
        <v>0.0073417</v>
      </c>
      <c r="W53" s="8">
        <v>0.0175788</v>
      </c>
      <c r="X53" s="8">
        <v>0.2946048434020184</v>
      </c>
      <c r="Y53">
        <v>4006</v>
      </c>
      <c r="Z53">
        <v>11817</v>
      </c>
      <c r="AA53">
        <v>119</v>
      </c>
      <c r="AB53">
        <v>241</v>
      </c>
    </row>
    <row r="54" spans="1:28" ht="12.75">
      <c r="A54">
        <v>109</v>
      </c>
      <c r="B54" t="s">
        <v>157</v>
      </c>
      <c r="C54">
        <v>1919</v>
      </c>
      <c r="D54">
        <v>1920</v>
      </c>
      <c r="E54" s="8">
        <v>0.7706129001955611</v>
      </c>
      <c r="F54" s="5" t="s">
        <v>21</v>
      </c>
      <c r="G54" s="5" t="s">
        <v>21</v>
      </c>
      <c r="H54" s="15">
        <v>1</v>
      </c>
      <c r="I54">
        <v>0</v>
      </c>
      <c r="J54">
        <v>0</v>
      </c>
      <c r="K54">
        <v>613</v>
      </c>
      <c r="L54">
        <v>60000</v>
      </c>
      <c r="M54">
        <v>40000</v>
      </c>
      <c r="N54" s="8">
        <v>0.0631666</v>
      </c>
      <c r="O54" s="8">
        <v>0.0188027</v>
      </c>
      <c r="P54" s="109">
        <v>-9</v>
      </c>
      <c r="Q54" s="109">
        <v>-9</v>
      </c>
      <c r="R54" s="8">
        <v>0.10667689780394352</v>
      </c>
      <c r="S54" s="109">
        <v>-9</v>
      </c>
      <c r="T54" s="8">
        <v>914.6445161290322</v>
      </c>
      <c r="U54" s="109">
        <v>-9</v>
      </c>
      <c r="V54" s="8">
        <v>0.1032007</v>
      </c>
      <c r="W54" s="8">
        <v>0.0271653</v>
      </c>
      <c r="X54" s="8">
        <v>0.7916228157648466</v>
      </c>
      <c r="Y54">
        <v>1417699</v>
      </c>
      <c r="Z54">
        <v>-9</v>
      </c>
      <c r="AA54">
        <v>1550</v>
      </c>
      <c r="AB54">
        <v>-9</v>
      </c>
    </row>
    <row r="55" spans="1:28" ht="12.75">
      <c r="A55">
        <v>112</v>
      </c>
      <c r="B55" t="s">
        <v>125</v>
      </c>
      <c r="C55">
        <v>1919</v>
      </c>
      <c r="D55">
        <v>1919</v>
      </c>
      <c r="E55" s="8">
        <v>0.8248436972145479</v>
      </c>
      <c r="F55" s="5" t="s">
        <v>20</v>
      </c>
      <c r="G55" s="5" t="s">
        <v>20</v>
      </c>
      <c r="H55" s="15">
        <v>0</v>
      </c>
      <c r="I55">
        <v>0</v>
      </c>
      <c r="J55">
        <v>1</v>
      </c>
      <c r="K55">
        <v>111</v>
      </c>
      <c r="L55">
        <v>5000</v>
      </c>
      <c r="M55">
        <v>6000</v>
      </c>
      <c r="N55" s="8">
        <v>0.0178238</v>
      </c>
      <c r="O55" s="8">
        <v>0.0037849</v>
      </c>
      <c r="P55" s="8">
        <v>0.9324685779558191</v>
      </c>
      <c r="Q55" s="8">
        <v>0.22789567282867257</v>
      </c>
      <c r="R55" s="8">
        <v>0.01900403694999306</v>
      </c>
      <c r="S55" s="8">
        <v>0.0013763140873085762</v>
      </c>
      <c r="T55" s="8">
        <v>104.77149321266968</v>
      </c>
      <c r="U55" s="8">
        <v>354.962962962963</v>
      </c>
      <c r="V55" s="8">
        <v>0.0178238</v>
      </c>
      <c r="W55" s="8">
        <v>0.0037849</v>
      </c>
      <c r="X55" s="8">
        <v>0.8248436972145479</v>
      </c>
      <c r="Y55">
        <v>46309</v>
      </c>
      <c r="Z55">
        <v>9584</v>
      </c>
      <c r="AA55">
        <v>442</v>
      </c>
      <c r="AB55">
        <v>27</v>
      </c>
    </row>
    <row r="56" spans="1:28" ht="12.75">
      <c r="A56">
        <v>115</v>
      </c>
      <c r="B56" t="s">
        <v>74</v>
      </c>
      <c r="C56">
        <v>1919</v>
      </c>
      <c r="D56">
        <v>1922</v>
      </c>
      <c r="E56" s="8">
        <v>0.3234648230988207</v>
      </c>
      <c r="F56" s="5" t="s">
        <v>21</v>
      </c>
      <c r="G56" s="5" t="s">
        <v>21</v>
      </c>
      <c r="H56" s="15">
        <v>1</v>
      </c>
      <c r="I56">
        <v>0</v>
      </c>
      <c r="J56">
        <v>0</v>
      </c>
      <c r="K56">
        <v>1256</v>
      </c>
      <c r="L56">
        <v>30000</v>
      </c>
      <c r="M56">
        <v>20000</v>
      </c>
      <c r="N56" s="8">
        <v>0.0027839</v>
      </c>
      <c r="O56" s="8">
        <v>0.0058226</v>
      </c>
      <c r="P56" s="8">
        <v>0.3926370325087734</v>
      </c>
      <c r="Q56" s="8">
        <v>0.7793646174242618</v>
      </c>
      <c r="R56" s="8">
        <v>0.003998146856090226</v>
      </c>
      <c r="S56" s="8">
        <v>0.006184659463894092</v>
      </c>
      <c r="T56" s="8">
        <v>918.0862068965517</v>
      </c>
      <c r="U56" s="8">
        <v>259.90697674418607</v>
      </c>
      <c r="V56" s="8">
        <v>0.0058948</v>
      </c>
      <c r="W56" s="8">
        <v>0.0076763</v>
      </c>
      <c r="X56" s="8">
        <v>0.4343642003964307</v>
      </c>
      <c r="Y56">
        <v>53249</v>
      </c>
      <c r="Z56">
        <v>33528</v>
      </c>
      <c r="AA56">
        <v>58</v>
      </c>
      <c r="AB56">
        <v>129</v>
      </c>
    </row>
    <row r="57" spans="1:28" ht="12.75">
      <c r="A57">
        <v>116</v>
      </c>
      <c r="B57" t="s">
        <v>158</v>
      </c>
      <c r="C57">
        <v>1919</v>
      </c>
      <c r="D57">
        <v>1921</v>
      </c>
      <c r="E57" s="8">
        <v>0.9132831930895823</v>
      </c>
      <c r="F57" s="5" t="s">
        <v>5</v>
      </c>
      <c r="G57" s="5" t="s">
        <v>21</v>
      </c>
      <c r="H57" s="15">
        <v>1</v>
      </c>
      <c r="I57">
        <v>0</v>
      </c>
      <c r="J57">
        <v>0</v>
      </c>
      <c r="K57">
        <v>720</v>
      </c>
      <c r="L57">
        <v>5000</v>
      </c>
      <c r="M57">
        <v>35000</v>
      </c>
      <c r="N57" s="8">
        <v>0.0613224</v>
      </c>
      <c r="O57" s="8">
        <v>0.0058226</v>
      </c>
      <c r="P57" s="8">
        <v>0.948534006628515</v>
      </c>
      <c r="Q57" s="8">
        <v>0.5081290964746216</v>
      </c>
      <c r="R57" s="8">
        <v>0.11398516644916679</v>
      </c>
      <c r="S57" s="8">
        <v>0.006184659463894092</v>
      </c>
      <c r="T57" s="8">
        <v>268.49788494077836</v>
      </c>
      <c r="U57" s="8">
        <v>259.90697674418607</v>
      </c>
      <c r="V57" s="8">
        <v>0.0501187</v>
      </c>
      <c r="W57" s="8">
        <v>0.0062324</v>
      </c>
      <c r="X57" s="8">
        <v>0.8894005618346403</v>
      </c>
      <c r="Y57">
        <v>634729</v>
      </c>
      <c r="Z57">
        <v>33528</v>
      </c>
      <c r="AA57">
        <v>2364</v>
      </c>
      <c r="AB57">
        <v>129</v>
      </c>
    </row>
    <row r="58" spans="1:28" ht="12.75">
      <c r="A58">
        <v>117</v>
      </c>
      <c r="B58" t="s">
        <v>159</v>
      </c>
      <c r="C58">
        <v>1920</v>
      </c>
      <c r="D58">
        <v>1920</v>
      </c>
      <c r="E58" s="8">
        <v>0.9480555739747397</v>
      </c>
      <c r="F58" s="5" t="s">
        <v>20</v>
      </c>
      <c r="G58" s="5" t="s">
        <v>20</v>
      </c>
      <c r="H58" s="15">
        <v>1</v>
      </c>
      <c r="I58">
        <v>0</v>
      </c>
      <c r="J58">
        <v>0</v>
      </c>
      <c r="K58">
        <v>140</v>
      </c>
      <c r="L58">
        <v>500</v>
      </c>
      <c r="M58">
        <v>500</v>
      </c>
      <c r="N58" s="8">
        <v>0.0271653</v>
      </c>
      <c r="O58" s="8">
        <v>0.0014884</v>
      </c>
      <c r="P58" s="8">
        <v>0.9426787004353089</v>
      </c>
      <c r="Q58" s="8">
        <v>0.11325640983619169</v>
      </c>
      <c r="R58" s="8">
        <v>0.04385818257291064</v>
      </c>
      <c r="S58" s="8">
        <v>0.0026668768695673377</v>
      </c>
      <c r="T58" s="8">
        <v>14.08004158004158</v>
      </c>
      <c r="U58" s="8">
        <v>110.24</v>
      </c>
      <c r="V58" s="8">
        <v>0.0271653</v>
      </c>
      <c r="W58" s="8">
        <v>0.0014884</v>
      </c>
      <c r="X58" s="8">
        <v>0.9480555739747397</v>
      </c>
      <c r="Y58">
        <v>13545</v>
      </c>
      <c r="Z58">
        <v>5512</v>
      </c>
      <c r="AA58">
        <v>962</v>
      </c>
      <c r="AB58">
        <v>50</v>
      </c>
    </row>
    <row r="59" spans="1:28" ht="12.75">
      <c r="A59">
        <v>118</v>
      </c>
      <c r="B59" t="s">
        <v>160</v>
      </c>
      <c r="C59">
        <v>1929</v>
      </c>
      <c r="D59">
        <v>1929</v>
      </c>
      <c r="E59" s="8">
        <v>0.5136691288496333</v>
      </c>
      <c r="F59" s="5" t="s">
        <v>20</v>
      </c>
      <c r="G59" s="5" t="s">
        <v>9</v>
      </c>
      <c r="H59" s="15">
        <v>1</v>
      </c>
      <c r="I59">
        <v>0</v>
      </c>
      <c r="J59">
        <v>0</v>
      </c>
      <c r="K59">
        <v>109</v>
      </c>
      <c r="L59">
        <v>200</v>
      </c>
      <c r="M59">
        <v>3000</v>
      </c>
      <c r="N59" s="8">
        <v>0.1337485</v>
      </c>
      <c r="O59" s="8">
        <v>0.1266302</v>
      </c>
      <c r="P59" s="8">
        <v>0.6428846482603306</v>
      </c>
      <c r="Q59" s="8">
        <v>0.9869886133748068</v>
      </c>
      <c r="R59" s="8">
        <v>0.27433296385608635</v>
      </c>
      <c r="S59" s="8">
        <v>0.1523889443407284</v>
      </c>
      <c r="T59" s="8">
        <v>4979.930604982206</v>
      </c>
      <c r="U59" s="8">
        <v>65.65</v>
      </c>
      <c r="V59" s="8">
        <v>0.1337485</v>
      </c>
      <c r="W59" s="8">
        <v>0.1266302</v>
      </c>
      <c r="X59" s="8">
        <v>0.5136691288496333</v>
      </c>
      <c r="Y59">
        <v>2798721</v>
      </c>
      <c r="Z59">
        <v>111605</v>
      </c>
      <c r="AA59">
        <v>562</v>
      </c>
      <c r="AB59">
        <v>1700</v>
      </c>
    </row>
    <row r="60" spans="1:28" ht="12.75">
      <c r="A60">
        <v>121</v>
      </c>
      <c r="B60" t="s">
        <v>161</v>
      </c>
      <c r="C60">
        <v>1931</v>
      </c>
      <c r="D60">
        <v>1933</v>
      </c>
      <c r="E60" s="8">
        <v>0.24698252729322523</v>
      </c>
      <c r="F60" s="5" t="s">
        <v>20</v>
      </c>
      <c r="G60" s="5" t="s">
        <v>20</v>
      </c>
      <c r="H60" s="15">
        <v>1</v>
      </c>
      <c r="I60">
        <v>0</v>
      </c>
      <c r="J60">
        <v>0</v>
      </c>
      <c r="K60">
        <v>505</v>
      </c>
      <c r="L60">
        <v>10000</v>
      </c>
      <c r="M60">
        <v>50000</v>
      </c>
      <c r="N60" s="8">
        <v>0.0411423</v>
      </c>
      <c r="O60" s="8">
        <v>0.1254375</v>
      </c>
      <c r="P60" s="8">
        <v>0.21630038701412363</v>
      </c>
      <c r="Q60" s="8">
        <v>0.9463146281269276</v>
      </c>
      <c r="R60" s="8">
        <v>0.04103232805414611</v>
      </c>
      <c r="S60" s="8">
        <v>0.14866834063428694</v>
      </c>
      <c r="T60" s="8">
        <v>760.8767123287671</v>
      </c>
      <c r="U60" s="8">
        <v>43.16529411764706</v>
      </c>
      <c r="V60" s="8">
        <v>0.0491846</v>
      </c>
      <c r="W60" s="8">
        <v>0.1225847</v>
      </c>
      <c r="X60" s="8">
        <v>0.2863410399879373</v>
      </c>
      <c r="Y60">
        <v>222176</v>
      </c>
      <c r="Z60">
        <v>73381</v>
      </c>
      <c r="AA60">
        <v>292</v>
      </c>
      <c r="AB60">
        <v>1700</v>
      </c>
    </row>
    <row r="61" spans="1:28" ht="12.75">
      <c r="A61">
        <v>124</v>
      </c>
      <c r="B61" t="s">
        <v>162</v>
      </c>
      <c r="C61">
        <v>1932</v>
      </c>
      <c r="D61">
        <v>1935</v>
      </c>
      <c r="E61" s="8">
        <v>0.3309332335889284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1093</v>
      </c>
      <c r="L61">
        <v>36000</v>
      </c>
      <c r="M61">
        <v>56661</v>
      </c>
      <c r="N61" s="8">
        <v>0.0003539</v>
      </c>
      <c r="O61" s="8">
        <v>0.0007155</v>
      </c>
      <c r="P61" s="8">
        <v>0.32966936270651137</v>
      </c>
      <c r="Q61" s="8">
        <v>0.5925718290119132</v>
      </c>
      <c r="R61" s="8">
        <v>0.00042565598322994596</v>
      </c>
      <c r="S61" s="8">
        <v>0.0008655042863668584</v>
      </c>
      <c r="T61" s="8">
        <v>604</v>
      </c>
      <c r="U61" s="8">
        <v>415.2857142857143</v>
      </c>
      <c r="V61" s="8">
        <v>0.0006086</v>
      </c>
      <c r="W61" s="8">
        <v>0.0018463</v>
      </c>
      <c r="X61" s="8">
        <v>0.2479123385881299</v>
      </c>
      <c r="Y61">
        <v>1812</v>
      </c>
      <c r="Z61">
        <v>2907</v>
      </c>
      <c r="AA61">
        <v>3</v>
      </c>
      <c r="AB61">
        <v>7</v>
      </c>
    </row>
    <row r="62" spans="1:28" ht="12.75">
      <c r="A62">
        <v>125</v>
      </c>
      <c r="B62" t="s">
        <v>163</v>
      </c>
      <c r="C62">
        <v>1934</v>
      </c>
      <c r="D62">
        <v>1934</v>
      </c>
      <c r="E62" s="8">
        <v>0.3739313244569026</v>
      </c>
      <c r="F62" s="5" t="s">
        <v>20</v>
      </c>
      <c r="G62" s="5" t="s">
        <v>9</v>
      </c>
      <c r="H62" s="15">
        <v>1</v>
      </c>
      <c r="I62">
        <v>0</v>
      </c>
      <c r="J62">
        <v>0</v>
      </c>
      <c r="K62">
        <v>55</v>
      </c>
      <c r="L62">
        <v>100</v>
      </c>
      <c r="M62">
        <v>2000</v>
      </c>
      <c r="N62" s="8">
        <v>0.0005336</v>
      </c>
      <c r="O62" s="8">
        <v>0.0008934</v>
      </c>
      <c r="P62" s="109">
        <v>-9</v>
      </c>
      <c r="Q62" s="109">
        <v>-9</v>
      </c>
      <c r="R62" s="109">
        <v>-9</v>
      </c>
      <c r="S62" s="109">
        <v>-9</v>
      </c>
      <c r="T62" s="109">
        <v>-9</v>
      </c>
      <c r="U62" s="109">
        <v>-9</v>
      </c>
      <c r="V62" s="8">
        <v>0.0005336</v>
      </c>
      <c r="W62" s="8">
        <v>0.0008934</v>
      </c>
      <c r="X62" s="8">
        <v>0.3739313244569026</v>
      </c>
      <c r="Y62">
        <v>-9</v>
      </c>
      <c r="Z62">
        <v>-9</v>
      </c>
      <c r="AA62">
        <v>-9</v>
      </c>
      <c r="AB62">
        <v>-9</v>
      </c>
    </row>
    <row r="63" spans="1:28" ht="12.75">
      <c r="A63">
        <v>127</v>
      </c>
      <c r="B63" t="s">
        <v>164</v>
      </c>
      <c r="C63">
        <v>1935</v>
      </c>
      <c r="D63">
        <v>1936</v>
      </c>
      <c r="E63" s="8">
        <v>0.9228420320211695</v>
      </c>
      <c r="F63" s="5" t="s">
        <v>20</v>
      </c>
      <c r="G63" s="5" t="s">
        <v>21</v>
      </c>
      <c r="H63" s="15">
        <v>1</v>
      </c>
      <c r="I63">
        <v>0</v>
      </c>
      <c r="J63">
        <v>0</v>
      </c>
      <c r="K63">
        <v>220</v>
      </c>
      <c r="L63">
        <v>4000</v>
      </c>
      <c r="M63">
        <v>16000</v>
      </c>
      <c r="N63" s="8">
        <v>0.0511954</v>
      </c>
      <c r="O63" s="8">
        <v>0.0042804</v>
      </c>
      <c r="P63" s="109">
        <v>-9</v>
      </c>
      <c r="Q63" s="109">
        <v>-9</v>
      </c>
      <c r="R63" s="8">
        <v>0.10307093555659393</v>
      </c>
      <c r="S63" s="109">
        <v>-9</v>
      </c>
      <c r="T63" s="8">
        <v>372.013768115942</v>
      </c>
      <c r="U63" s="109">
        <v>-9</v>
      </c>
      <c r="V63" s="8">
        <v>0.039338</v>
      </c>
      <c r="W63" s="8">
        <v>0.0137471</v>
      </c>
      <c r="X63" s="8">
        <v>0.7410365620484844</v>
      </c>
      <c r="Y63">
        <v>513379</v>
      </c>
      <c r="Z63">
        <v>-9</v>
      </c>
      <c r="AA63">
        <v>1380</v>
      </c>
      <c r="AB63">
        <v>-9</v>
      </c>
    </row>
    <row r="64" spans="1:28" ht="12.75">
      <c r="A64">
        <v>130</v>
      </c>
      <c r="B64" t="s">
        <v>78</v>
      </c>
      <c r="C64">
        <v>1937</v>
      </c>
      <c r="D64">
        <v>1941</v>
      </c>
      <c r="E64" s="8">
        <v>0.31298336616814787</v>
      </c>
      <c r="F64" s="5" t="s">
        <v>20</v>
      </c>
      <c r="G64" s="5" t="s">
        <v>9</v>
      </c>
      <c r="H64" s="15">
        <v>1</v>
      </c>
      <c r="I64">
        <v>0</v>
      </c>
      <c r="J64">
        <v>0</v>
      </c>
      <c r="K64">
        <v>1615</v>
      </c>
      <c r="L64">
        <v>250000</v>
      </c>
      <c r="M64">
        <v>750000</v>
      </c>
      <c r="N64" s="8">
        <v>0.0534113</v>
      </c>
      <c r="O64" s="8">
        <v>0.1172409</v>
      </c>
      <c r="P64" s="8">
        <v>0.30433268885443515</v>
      </c>
      <c r="Q64" s="8">
        <v>0.9216093721794666</v>
      </c>
      <c r="R64" s="8">
        <v>0.05624966180631659</v>
      </c>
      <c r="S64" s="8">
        <v>0.12857984835261765</v>
      </c>
      <c r="T64" s="8">
        <v>2398.0050890585244</v>
      </c>
      <c r="U64" s="8">
        <v>203.9705</v>
      </c>
      <c r="V64" s="8">
        <v>0.0666311</v>
      </c>
      <c r="W64" s="8">
        <v>0.0986568</v>
      </c>
      <c r="X64" s="8">
        <v>0.40312146261160076</v>
      </c>
      <c r="Y64">
        <v>942416</v>
      </c>
      <c r="Z64">
        <v>407941</v>
      </c>
      <c r="AA64">
        <v>393</v>
      </c>
      <c r="AB64">
        <v>2000</v>
      </c>
    </row>
    <row r="65" spans="1:28" ht="12.75">
      <c r="A65">
        <v>133</v>
      </c>
      <c r="B65" t="s">
        <v>165</v>
      </c>
      <c r="C65">
        <v>1938</v>
      </c>
      <c r="D65">
        <v>1938</v>
      </c>
      <c r="E65" s="8">
        <v>0.7355863796809609</v>
      </c>
      <c r="F65" s="5" t="s">
        <v>21</v>
      </c>
      <c r="G65" s="5" t="s">
        <v>7</v>
      </c>
      <c r="H65" s="15">
        <v>1</v>
      </c>
      <c r="I65">
        <v>0</v>
      </c>
      <c r="J65">
        <v>0</v>
      </c>
      <c r="K65">
        <v>14</v>
      </c>
      <c r="L65">
        <v>1200</v>
      </c>
      <c r="M65">
        <v>526</v>
      </c>
      <c r="N65" s="8">
        <v>0.1643592</v>
      </c>
      <c r="O65" s="8">
        <v>0.0590805</v>
      </c>
      <c r="P65" s="8">
        <v>0.7810725126729856</v>
      </c>
      <c r="Q65" s="8">
        <v>0.430207619695532</v>
      </c>
      <c r="R65" s="8">
        <v>0.2260595586563781</v>
      </c>
      <c r="S65" s="8">
        <v>0.06336242840441</v>
      </c>
      <c r="T65" s="8">
        <v>3467.4227330779054</v>
      </c>
      <c r="U65" s="8">
        <v>4592.459459459459</v>
      </c>
      <c r="V65" s="8">
        <v>0.1643592</v>
      </c>
      <c r="W65" s="8">
        <v>0.0590805</v>
      </c>
      <c r="X65" s="8">
        <v>0.7355863796809609</v>
      </c>
      <c r="Y65">
        <v>5429984</v>
      </c>
      <c r="Z65">
        <v>1699210</v>
      </c>
      <c r="AA65">
        <v>1566</v>
      </c>
      <c r="AB65">
        <v>370</v>
      </c>
    </row>
    <row r="66" spans="1:28" ht="12.75">
      <c r="A66">
        <v>142</v>
      </c>
      <c r="B66" t="s">
        <v>42</v>
      </c>
      <c r="C66">
        <v>1939</v>
      </c>
      <c r="D66">
        <v>1940</v>
      </c>
      <c r="E66" s="8">
        <v>0.9871800002572719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104</v>
      </c>
      <c r="L66">
        <v>50000</v>
      </c>
      <c r="M66">
        <v>24900</v>
      </c>
      <c r="N66" s="8">
        <v>0.1381359</v>
      </c>
      <c r="O66" s="8">
        <v>0.0017939</v>
      </c>
      <c r="P66" s="8">
        <v>0.984499218555333</v>
      </c>
      <c r="Q66" s="8">
        <v>0.6437478977254804</v>
      </c>
      <c r="R66" s="8">
        <v>0.16876084591280838</v>
      </c>
      <c r="S66" s="8">
        <v>0.002657112306041456</v>
      </c>
      <c r="T66" s="8">
        <v>3344.9541643376187</v>
      </c>
      <c r="U66" s="8">
        <v>1851.1081081081081</v>
      </c>
      <c r="V66" s="8">
        <v>0.1373449</v>
      </c>
      <c r="W66" s="8">
        <v>0.0033642</v>
      </c>
      <c r="X66" s="8">
        <v>0.9760910985856636</v>
      </c>
      <c r="Y66">
        <v>5984123</v>
      </c>
      <c r="Z66">
        <v>68491</v>
      </c>
      <c r="AA66">
        <v>1789</v>
      </c>
      <c r="AB66">
        <v>37</v>
      </c>
    </row>
    <row r="67" spans="1:28" ht="12.75">
      <c r="A67">
        <v>145</v>
      </c>
      <c r="B67" t="s">
        <v>54</v>
      </c>
      <c r="C67">
        <v>1940</v>
      </c>
      <c r="D67">
        <v>1941</v>
      </c>
      <c r="E67" s="8">
        <v>0.04187408084983803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53</v>
      </c>
      <c r="L67">
        <v>700</v>
      </c>
      <c r="M67">
        <v>700</v>
      </c>
      <c r="N67" s="8">
        <v>0.0033143</v>
      </c>
      <c r="O67" s="8">
        <v>0.0758349</v>
      </c>
      <c r="P67" s="109">
        <v>-9</v>
      </c>
      <c r="Q67" s="109">
        <v>-9</v>
      </c>
      <c r="R67" s="109">
        <v>-9</v>
      </c>
      <c r="S67" s="8">
        <v>0.1696721858654474</v>
      </c>
      <c r="T67" s="109">
        <v>-9</v>
      </c>
      <c r="U67" s="8">
        <v>1141.5524</v>
      </c>
      <c r="V67" s="8">
        <v>0.0035196</v>
      </c>
      <c r="W67" s="8">
        <v>0.0157879</v>
      </c>
      <c r="X67" s="8">
        <v>0.18229185549656868</v>
      </c>
      <c r="Y67">
        <v>-9</v>
      </c>
      <c r="Z67">
        <v>5707762</v>
      </c>
      <c r="AA67">
        <v>-9</v>
      </c>
      <c r="AB67">
        <v>5000</v>
      </c>
    </row>
    <row r="68" spans="1:28" ht="12.75">
      <c r="A68">
        <v>147</v>
      </c>
      <c r="B68" t="s">
        <v>86</v>
      </c>
      <c r="C68">
        <v>1948</v>
      </c>
      <c r="D68">
        <v>1949</v>
      </c>
      <c r="E68" s="8">
        <v>0.1836841097728189</v>
      </c>
      <c r="F68" s="5" t="s">
        <v>5</v>
      </c>
      <c r="G68" s="5" t="s">
        <v>21</v>
      </c>
      <c r="H68" s="15">
        <v>1</v>
      </c>
      <c r="I68">
        <v>0</v>
      </c>
      <c r="J68">
        <v>0</v>
      </c>
      <c r="K68">
        <v>169</v>
      </c>
      <c r="L68">
        <v>1000</v>
      </c>
      <c r="M68">
        <v>1000</v>
      </c>
      <c r="N68" s="8">
        <v>0.0118022</v>
      </c>
      <c r="O68" s="8">
        <v>0.0524505</v>
      </c>
      <c r="P68" s="8">
        <v>0.4183603582235719</v>
      </c>
      <c r="Q68" s="8">
        <v>0.321021416570197</v>
      </c>
      <c r="R68" s="8">
        <v>0.010516924002249043</v>
      </c>
      <c r="S68" s="8">
        <v>0.014621509397381988</v>
      </c>
      <c r="T68" s="8">
        <v>405.33584905660376</v>
      </c>
      <c r="U68" s="8">
        <v>857.3084112149533</v>
      </c>
      <c r="V68" s="8">
        <v>0.0113594</v>
      </c>
      <c r="W68" s="8">
        <v>0.0514099</v>
      </c>
      <c r="X68" s="8">
        <v>0.18097063373336966</v>
      </c>
      <c r="Y68">
        <v>107414</v>
      </c>
      <c r="Z68">
        <v>275196</v>
      </c>
      <c r="AA68">
        <v>265</v>
      </c>
      <c r="AB68">
        <v>321</v>
      </c>
    </row>
    <row r="69" spans="1:28" ht="12.75">
      <c r="A69">
        <v>148</v>
      </c>
      <c r="B69" t="s">
        <v>126</v>
      </c>
      <c r="C69">
        <v>1948</v>
      </c>
      <c r="D69">
        <v>1948</v>
      </c>
      <c r="E69" s="8">
        <v>0.8511948626171176</v>
      </c>
      <c r="F69" s="5" t="s">
        <v>21</v>
      </c>
      <c r="G69" s="5" t="s">
        <v>21</v>
      </c>
      <c r="H69" s="15">
        <v>0</v>
      </c>
      <c r="I69">
        <v>0</v>
      </c>
      <c r="J69">
        <v>1</v>
      </c>
      <c r="K69">
        <v>143</v>
      </c>
      <c r="L69">
        <v>5000</v>
      </c>
      <c r="M69">
        <v>3000</v>
      </c>
      <c r="N69" s="8">
        <v>0.0080855</v>
      </c>
      <c r="O69" s="8">
        <v>0.0014135</v>
      </c>
      <c r="P69" s="8">
        <v>0.5846127749565483</v>
      </c>
      <c r="Q69" s="8">
        <v>0.565209712751494</v>
      </c>
      <c r="R69" s="8">
        <v>0.004930035395707614</v>
      </c>
      <c r="S69" s="8">
        <v>0.003502957530377593</v>
      </c>
      <c r="T69" s="8">
        <v>679.7105263157895</v>
      </c>
      <c r="U69" s="8">
        <v>522.8705882352941</v>
      </c>
      <c r="V69" s="8">
        <v>0.0080855</v>
      </c>
      <c r="W69" s="8">
        <v>0.0014135</v>
      </c>
      <c r="X69" s="8">
        <v>0.8511948626171176</v>
      </c>
      <c r="Y69">
        <v>77487</v>
      </c>
      <c r="Z69">
        <v>44444</v>
      </c>
      <c r="AA69">
        <v>114</v>
      </c>
      <c r="AB69">
        <v>85</v>
      </c>
    </row>
    <row r="70" spans="1:28" ht="12.75">
      <c r="A70">
        <v>154</v>
      </c>
      <c r="B70" t="s">
        <v>62</v>
      </c>
      <c r="C70">
        <v>1956</v>
      </c>
      <c r="D70">
        <v>1956</v>
      </c>
      <c r="E70" s="8">
        <v>0.9713255800154276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23</v>
      </c>
      <c r="L70">
        <v>1500</v>
      </c>
      <c r="M70">
        <v>2502</v>
      </c>
      <c r="N70" s="8">
        <v>0.1702454</v>
      </c>
      <c r="O70" s="8">
        <v>0.0050258</v>
      </c>
      <c r="P70" s="8">
        <v>0.9765119913420659</v>
      </c>
      <c r="Q70" s="8">
        <v>0.8413251598199893</v>
      </c>
      <c r="R70" s="8">
        <v>0.26089714404668085</v>
      </c>
      <c r="S70" s="8">
        <v>0.00627534984980245</v>
      </c>
      <c r="T70" s="8">
        <v>5244.981960784314</v>
      </c>
      <c r="U70" s="8">
        <v>989.2093023255813</v>
      </c>
      <c r="V70" s="8">
        <v>0.1702454</v>
      </c>
      <c r="W70" s="8">
        <v>0.0050258</v>
      </c>
      <c r="X70" s="8">
        <v>0.9713255800154276</v>
      </c>
      <c r="Y70">
        <v>26749408</v>
      </c>
      <c r="Z70">
        <v>212680</v>
      </c>
      <c r="AA70">
        <v>5100</v>
      </c>
      <c r="AB70">
        <v>215</v>
      </c>
    </row>
    <row r="71" spans="1:28" ht="12.75">
      <c r="A71">
        <v>160</v>
      </c>
      <c r="B71" t="s">
        <v>166</v>
      </c>
      <c r="C71">
        <v>1962</v>
      </c>
      <c r="D71">
        <v>1962</v>
      </c>
      <c r="E71" s="8">
        <v>0.6784134036478943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34</v>
      </c>
      <c r="L71">
        <v>500</v>
      </c>
      <c r="M71">
        <v>1353</v>
      </c>
      <c r="N71" s="8">
        <v>0.1038925</v>
      </c>
      <c r="O71" s="8">
        <v>0.0492479</v>
      </c>
      <c r="P71" s="8">
        <v>0.7947868319369089</v>
      </c>
      <c r="Q71" s="8">
        <v>0.7809987361309669</v>
      </c>
      <c r="R71" s="8">
        <v>0.09036723594385046</v>
      </c>
      <c r="S71" s="8">
        <v>0.023332730276807698</v>
      </c>
      <c r="T71" s="8">
        <v>4056.391304347826</v>
      </c>
      <c r="U71" s="8">
        <v>1137.46</v>
      </c>
      <c r="V71" s="8">
        <v>0.1038925</v>
      </c>
      <c r="W71" s="8">
        <v>0.0492479</v>
      </c>
      <c r="X71" s="8">
        <v>0.6784134036478943</v>
      </c>
      <c r="Y71">
        <v>9329700</v>
      </c>
      <c r="Z71">
        <v>909968</v>
      </c>
      <c r="AA71">
        <v>2300</v>
      </c>
      <c r="AB71">
        <v>800</v>
      </c>
    </row>
    <row r="72" spans="1:28" ht="12.75">
      <c r="A72">
        <v>166</v>
      </c>
      <c r="B72" t="s">
        <v>83</v>
      </c>
      <c r="C72">
        <v>1965</v>
      </c>
      <c r="D72">
        <v>1965</v>
      </c>
      <c r="E72" s="8">
        <v>0.17617369669069474</v>
      </c>
      <c r="F72" s="5" t="s">
        <v>20</v>
      </c>
      <c r="G72" s="5" t="s">
        <v>7</v>
      </c>
      <c r="H72" s="15">
        <v>1</v>
      </c>
      <c r="I72">
        <v>0</v>
      </c>
      <c r="J72">
        <v>0</v>
      </c>
      <c r="K72">
        <v>50</v>
      </c>
      <c r="L72">
        <v>3800</v>
      </c>
      <c r="M72">
        <v>3261</v>
      </c>
      <c r="N72" s="8">
        <v>0.0111593</v>
      </c>
      <c r="O72" s="8">
        <v>0.0521833</v>
      </c>
      <c r="P72" s="8">
        <v>0.18620677408897685</v>
      </c>
      <c r="Q72" s="8">
        <v>0.5112609560901854</v>
      </c>
      <c r="R72" s="8">
        <v>0.008088848882169852</v>
      </c>
      <c r="S72" s="8">
        <v>0.035351294054330865</v>
      </c>
      <c r="T72" s="8">
        <v>1546.9747292418772</v>
      </c>
      <c r="U72" s="8">
        <v>1478.827868852459</v>
      </c>
      <c r="V72" s="8">
        <v>0.0111593</v>
      </c>
      <c r="W72" s="8">
        <v>0.0521833</v>
      </c>
      <c r="X72" s="8">
        <v>0.17617369669069474</v>
      </c>
      <c r="Y72">
        <v>428512</v>
      </c>
      <c r="Z72">
        <v>1804170</v>
      </c>
      <c r="AA72">
        <v>277</v>
      </c>
      <c r="AB72">
        <v>1220</v>
      </c>
    </row>
    <row r="73" spans="1:28" ht="12.75">
      <c r="A73">
        <v>169</v>
      </c>
      <c r="B73" t="s">
        <v>127</v>
      </c>
      <c r="C73">
        <v>1967</v>
      </c>
      <c r="D73">
        <v>1967</v>
      </c>
      <c r="E73" s="8">
        <v>0.8473669278705525</v>
      </c>
      <c r="F73" s="5" t="s">
        <v>21</v>
      </c>
      <c r="G73" s="5" t="s">
        <v>21</v>
      </c>
      <c r="H73" s="15">
        <v>0</v>
      </c>
      <c r="I73">
        <v>0</v>
      </c>
      <c r="J73">
        <v>1</v>
      </c>
      <c r="K73">
        <v>6</v>
      </c>
      <c r="L73">
        <v>18600</v>
      </c>
      <c r="M73">
        <v>1000</v>
      </c>
      <c r="N73" s="8">
        <v>0.0086617</v>
      </c>
      <c r="O73" s="8">
        <v>0.0015602</v>
      </c>
      <c r="P73" s="8">
        <v>0.769652223787309</v>
      </c>
      <c r="Q73" s="8">
        <v>0.24509953524689612</v>
      </c>
      <c r="R73" s="8">
        <v>0.009652927626595146</v>
      </c>
      <c r="S73" s="8">
        <v>0.0028890066760109915</v>
      </c>
      <c r="T73" s="8">
        <v>2128.225</v>
      </c>
      <c r="U73" s="8">
        <v>6554.88</v>
      </c>
      <c r="V73" s="8">
        <v>0.0086617</v>
      </c>
      <c r="W73" s="8">
        <v>0.0015602</v>
      </c>
      <c r="X73" s="8">
        <v>0.8473669278705525</v>
      </c>
      <c r="Y73">
        <v>766161</v>
      </c>
      <c r="Z73">
        <v>491616</v>
      </c>
      <c r="AA73">
        <v>360</v>
      </c>
      <c r="AB73">
        <v>75</v>
      </c>
    </row>
    <row r="74" spans="1:28" ht="12.75">
      <c r="A74">
        <v>172</v>
      </c>
      <c r="B74" t="s">
        <v>167</v>
      </c>
      <c r="C74">
        <v>1969</v>
      </c>
      <c r="D74">
        <v>1970</v>
      </c>
      <c r="E74" s="8">
        <v>0.7869404082593094</v>
      </c>
      <c r="F74" s="5" t="s">
        <v>5</v>
      </c>
      <c r="G74" s="5" t="s">
        <v>7</v>
      </c>
      <c r="H74" s="15">
        <v>1</v>
      </c>
      <c r="I74">
        <v>0</v>
      </c>
      <c r="J74">
        <v>0</v>
      </c>
      <c r="K74">
        <v>520</v>
      </c>
      <c r="L74">
        <v>5000</v>
      </c>
      <c r="M74">
        <v>368</v>
      </c>
      <c r="N74" s="8">
        <v>0.0066886</v>
      </c>
      <c r="O74" s="8">
        <v>0.0018109</v>
      </c>
      <c r="P74" s="8">
        <v>0.6580038690116438</v>
      </c>
      <c r="Q74" s="8">
        <v>0.3837711064840549</v>
      </c>
      <c r="R74" s="8">
        <v>0.006838513604530384</v>
      </c>
      <c r="S74" s="8">
        <v>0.0035543031045904747</v>
      </c>
      <c r="T74" s="8">
        <v>4239.830434782609</v>
      </c>
      <c r="U74" s="8">
        <v>6807.98</v>
      </c>
      <c r="V74" s="8">
        <v>0.0069352</v>
      </c>
      <c r="W74" s="8">
        <v>0.0019499</v>
      </c>
      <c r="X74" s="8">
        <v>0.7805427063285726</v>
      </c>
      <c r="Y74">
        <v>975161</v>
      </c>
      <c r="Z74">
        <v>680798</v>
      </c>
      <c r="AA74">
        <v>230</v>
      </c>
      <c r="AB74">
        <v>100</v>
      </c>
    </row>
    <row r="75" spans="1:28" ht="12.75">
      <c r="A75">
        <v>175</v>
      </c>
      <c r="B75" t="s">
        <v>168</v>
      </c>
      <c r="C75">
        <v>1969</v>
      </c>
      <c r="D75">
        <v>1969</v>
      </c>
      <c r="E75" s="8">
        <v>0.4169141785211818</v>
      </c>
      <c r="F75" s="5" t="s">
        <v>21</v>
      </c>
      <c r="G75" s="5" t="s">
        <v>7</v>
      </c>
      <c r="H75" s="15">
        <v>1</v>
      </c>
      <c r="I75">
        <v>0</v>
      </c>
      <c r="J75">
        <v>0</v>
      </c>
      <c r="K75">
        <v>5</v>
      </c>
      <c r="L75">
        <v>1200</v>
      </c>
      <c r="M75">
        <v>700</v>
      </c>
      <c r="N75" s="8">
        <v>0.0002667</v>
      </c>
      <c r="O75" s="8">
        <v>0.000373</v>
      </c>
      <c r="P75" s="8">
        <v>0.5676543299380361</v>
      </c>
      <c r="Q75" s="8">
        <v>0.31113058720420683</v>
      </c>
      <c r="R75" s="8">
        <v>0.00013690459585769787</v>
      </c>
      <c r="S75" s="8">
        <v>0.00010427139565220932</v>
      </c>
      <c r="T75" s="8">
        <v>1183.3333333333333</v>
      </c>
      <c r="U75" s="8">
        <v>2620</v>
      </c>
      <c r="V75" s="8">
        <v>0.0002667</v>
      </c>
      <c r="W75" s="8">
        <v>0.000373</v>
      </c>
      <c r="X75" s="8">
        <v>0.4169141785211818</v>
      </c>
      <c r="Y75">
        <v>7100</v>
      </c>
      <c r="Z75">
        <v>10480</v>
      </c>
      <c r="AA75">
        <v>6</v>
      </c>
      <c r="AB75">
        <v>4</v>
      </c>
    </row>
    <row r="76" spans="1:28" ht="12.75">
      <c r="A76">
        <v>178</v>
      </c>
      <c r="B76" t="s">
        <v>169</v>
      </c>
      <c r="C76">
        <v>1971</v>
      </c>
      <c r="D76">
        <v>1971</v>
      </c>
      <c r="E76" s="8">
        <v>0.8598971805483704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15</v>
      </c>
      <c r="L76">
        <v>8000</v>
      </c>
      <c r="M76">
        <v>3000</v>
      </c>
      <c r="N76" s="8">
        <v>0.0531898</v>
      </c>
      <c r="O76" s="8">
        <v>0.0086662</v>
      </c>
      <c r="P76" s="8">
        <v>0.7860613803730082</v>
      </c>
      <c r="Q76" s="8">
        <v>0.40668998844106125</v>
      </c>
      <c r="R76" s="8">
        <v>0.035129345112699877</v>
      </c>
      <c r="S76" s="8">
        <v>0.009560988224920672</v>
      </c>
      <c r="T76" s="8">
        <v>1233.8525641025642</v>
      </c>
      <c r="U76" s="8">
        <v>1800.0371287128712</v>
      </c>
      <c r="V76" s="8">
        <v>0.0531898</v>
      </c>
      <c r="W76" s="8">
        <v>0.0086662</v>
      </c>
      <c r="X76" s="8">
        <v>0.8598971805483704</v>
      </c>
      <c r="Y76">
        <v>1924810</v>
      </c>
      <c r="Z76">
        <v>727215</v>
      </c>
      <c r="AA76">
        <v>1560</v>
      </c>
      <c r="AB76">
        <v>404</v>
      </c>
    </row>
    <row r="77" spans="1:28" ht="12.75">
      <c r="A77">
        <v>184</v>
      </c>
      <c r="B77" t="s">
        <v>46</v>
      </c>
      <c r="C77">
        <v>1974</v>
      </c>
      <c r="D77">
        <v>1974</v>
      </c>
      <c r="E77" s="8">
        <v>0.9834900895643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13</v>
      </c>
      <c r="L77">
        <v>1000</v>
      </c>
      <c r="M77">
        <v>500</v>
      </c>
      <c r="N77" s="8">
        <v>0.0087627</v>
      </c>
      <c r="O77" s="8">
        <v>0.0001471</v>
      </c>
      <c r="P77" s="8">
        <v>0.9815898913066189</v>
      </c>
      <c r="Q77" s="8">
        <v>0.542426844878507</v>
      </c>
      <c r="R77" s="8">
        <v>0.012407029930862106</v>
      </c>
      <c r="S77" s="8">
        <v>0.00023269877941097707</v>
      </c>
      <c r="T77" s="8">
        <v>1980.3362369337979</v>
      </c>
      <c r="U77" s="8">
        <v>1670.5454545454545</v>
      </c>
      <c r="V77" s="8">
        <v>0.0087627</v>
      </c>
      <c r="W77" s="8">
        <v>0.0001471</v>
      </c>
      <c r="X77" s="8">
        <v>0.9834900895643</v>
      </c>
      <c r="Y77">
        <v>1136713</v>
      </c>
      <c r="Z77">
        <v>18376</v>
      </c>
      <c r="AA77">
        <v>574</v>
      </c>
      <c r="AB77">
        <v>11</v>
      </c>
    </row>
    <row r="78" spans="1:28" ht="12.75">
      <c r="A78">
        <v>187</v>
      </c>
      <c r="B78" t="s">
        <v>170</v>
      </c>
      <c r="C78">
        <v>1975</v>
      </c>
      <c r="D78">
        <v>1979</v>
      </c>
      <c r="E78" s="8">
        <v>0.8918309050830214</v>
      </c>
      <c r="F78" s="5" t="s">
        <v>20</v>
      </c>
      <c r="G78" s="5" t="s">
        <v>20</v>
      </c>
      <c r="H78" s="15">
        <v>1</v>
      </c>
      <c r="I78">
        <v>0</v>
      </c>
      <c r="J78">
        <v>0</v>
      </c>
      <c r="K78">
        <v>1348</v>
      </c>
      <c r="L78">
        <v>3000</v>
      </c>
      <c r="M78">
        <v>5000</v>
      </c>
      <c r="N78" s="8">
        <v>0.0068374</v>
      </c>
      <c r="O78" s="8">
        <v>0.0008293</v>
      </c>
      <c r="P78" s="109">
        <v>-9</v>
      </c>
      <c r="Q78" s="109">
        <v>-9</v>
      </c>
      <c r="R78" s="109">
        <v>-9</v>
      </c>
      <c r="S78" s="8">
        <v>0.0012569114471821618</v>
      </c>
      <c r="T78" s="109">
        <v>-9</v>
      </c>
      <c r="U78" s="8">
        <v>1080.774193548387</v>
      </c>
      <c r="V78" s="8">
        <v>0.0089528</v>
      </c>
      <c r="W78" s="8">
        <v>0.0004883</v>
      </c>
      <c r="X78" s="8">
        <v>0.9482793318575166</v>
      </c>
      <c r="Y78">
        <v>-9</v>
      </c>
      <c r="Z78">
        <v>67008</v>
      </c>
      <c r="AA78">
        <v>-9</v>
      </c>
      <c r="AB78">
        <v>62</v>
      </c>
    </row>
    <row r="79" spans="1:28" ht="12.75">
      <c r="A79">
        <v>189</v>
      </c>
      <c r="B79" t="s">
        <v>81</v>
      </c>
      <c r="C79">
        <v>1977</v>
      </c>
      <c r="D79">
        <v>1978</v>
      </c>
      <c r="E79" s="8">
        <v>0.1006129310601327</v>
      </c>
      <c r="F79" s="5" t="s">
        <v>21</v>
      </c>
      <c r="G79" s="5" t="s">
        <v>21</v>
      </c>
      <c r="H79" s="15">
        <v>0</v>
      </c>
      <c r="I79">
        <v>0</v>
      </c>
      <c r="J79">
        <v>2</v>
      </c>
      <c r="K79">
        <v>226</v>
      </c>
      <c r="L79">
        <v>3500</v>
      </c>
      <c r="M79">
        <v>2500</v>
      </c>
      <c r="N79" s="8">
        <v>0.0006763</v>
      </c>
      <c r="O79" s="8">
        <v>0.0060455000000000005</v>
      </c>
      <c r="P79" s="8">
        <v>0.10310750664988895</v>
      </c>
      <c r="Q79" s="8">
        <v>0.21962097026563343</v>
      </c>
      <c r="R79" s="8">
        <v>0.001061333552139121</v>
      </c>
      <c r="S79" s="8">
        <v>0.009232131847455662</v>
      </c>
      <c r="T79" s="8">
        <v>599.4528301886793</v>
      </c>
      <c r="U79" s="8">
        <v>2130.035294117647</v>
      </c>
      <c r="V79" s="8">
        <v>0.0006953</v>
      </c>
      <c r="W79" s="8">
        <v>0.0061741</v>
      </c>
      <c r="X79" s="8">
        <v>0.10121699129472735</v>
      </c>
      <c r="Y79">
        <v>31771</v>
      </c>
      <c r="Z79">
        <v>905265</v>
      </c>
      <c r="AA79">
        <v>53</v>
      </c>
      <c r="AB79">
        <v>425</v>
      </c>
    </row>
    <row r="80" spans="1:28" ht="12.75">
      <c r="A80">
        <v>190</v>
      </c>
      <c r="B80" t="s">
        <v>115</v>
      </c>
      <c r="C80">
        <v>1978</v>
      </c>
      <c r="D80">
        <v>1979</v>
      </c>
      <c r="E80" s="8">
        <v>0.6576725820360368</v>
      </c>
      <c r="F80" s="5" t="s">
        <v>21</v>
      </c>
      <c r="G80" s="5" t="s">
        <v>21</v>
      </c>
      <c r="H80" s="15">
        <v>0</v>
      </c>
      <c r="I80">
        <v>0</v>
      </c>
      <c r="J80">
        <v>1</v>
      </c>
      <c r="K80">
        <v>165</v>
      </c>
      <c r="L80">
        <v>2000</v>
      </c>
      <c r="M80">
        <v>1000</v>
      </c>
      <c r="N80" s="8">
        <v>0.0028981</v>
      </c>
      <c r="O80" s="8">
        <v>0.0015085</v>
      </c>
      <c r="P80" s="8">
        <v>0.7296335083936075</v>
      </c>
      <c r="Q80" s="8">
        <v>0.9245380675942227</v>
      </c>
      <c r="R80" s="8">
        <v>0.003921316525582207</v>
      </c>
      <c r="S80" s="8">
        <v>0.0014530481115567118</v>
      </c>
      <c r="T80" s="8">
        <v>51518.07142857143</v>
      </c>
      <c r="U80" s="8">
        <v>4204.9682539682535</v>
      </c>
      <c r="V80" s="8">
        <v>0.0029673</v>
      </c>
      <c r="W80" s="8">
        <v>0.0014417</v>
      </c>
      <c r="X80" s="8">
        <v>0.6730097527784078</v>
      </c>
      <c r="Y80">
        <v>2885012</v>
      </c>
      <c r="Z80">
        <v>264913</v>
      </c>
      <c r="AA80">
        <v>56</v>
      </c>
      <c r="AB80">
        <v>63</v>
      </c>
    </row>
    <row r="81" spans="1:28" ht="12.75">
      <c r="A81">
        <v>193</v>
      </c>
      <c r="B81" t="s">
        <v>171</v>
      </c>
      <c r="C81">
        <v>1979</v>
      </c>
      <c r="D81">
        <v>1979</v>
      </c>
      <c r="E81" s="8">
        <v>0.9294567425353907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22</v>
      </c>
      <c r="L81">
        <v>13000</v>
      </c>
      <c r="M81">
        <v>8000</v>
      </c>
      <c r="N81" s="8">
        <v>0.1179594</v>
      </c>
      <c r="O81" s="8">
        <v>0.0089528</v>
      </c>
      <c r="P81" s="109">
        <v>-9</v>
      </c>
      <c r="Q81" s="109">
        <v>-9</v>
      </c>
      <c r="R81" s="8">
        <v>0.1129235189479403</v>
      </c>
      <c r="S81" s="109">
        <v>-9</v>
      </c>
      <c r="T81" s="8">
        <v>6521.739130434783</v>
      </c>
      <c r="U81" s="109">
        <v>-9</v>
      </c>
      <c r="V81" s="8">
        <v>0.1179594</v>
      </c>
      <c r="W81" s="8">
        <v>0.0089528</v>
      </c>
      <c r="X81" s="8">
        <v>0.9294567425353907</v>
      </c>
      <c r="Y81">
        <v>30000000</v>
      </c>
      <c r="Z81">
        <v>-9</v>
      </c>
      <c r="AA81">
        <v>4600</v>
      </c>
      <c r="AB81">
        <v>-9</v>
      </c>
    </row>
    <row r="82" spans="1:28" ht="12.75">
      <c r="A82">
        <v>199</v>
      </c>
      <c r="B82" t="s">
        <v>172</v>
      </c>
      <c r="C82">
        <v>1980</v>
      </c>
      <c r="D82">
        <v>1988</v>
      </c>
      <c r="E82" s="8">
        <v>0.41831632108688693</v>
      </c>
      <c r="F82" s="5" t="s">
        <v>5</v>
      </c>
      <c r="G82" s="5" t="s">
        <v>21</v>
      </c>
      <c r="H82" s="15">
        <v>1</v>
      </c>
      <c r="I82">
        <v>0</v>
      </c>
      <c r="J82">
        <v>0</v>
      </c>
      <c r="K82">
        <v>2890</v>
      </c>
      <c r="L82">
        <v>500000</v>
      </c>
      <c r="M82">
        <v>750000</v>
      </c>
      <c r="N82" s="8">
        <v>0.0058809</v>
      </c>
      <c r="O82" s="8">
        <v>0.0081776</v>
      </c>
      <c r="P82" s="8">
        <v>0.5612761853818515</v>
      </c>
      <c r="Q82" s="8">
        <v>0.41495688305329353</v>
      </c>
      <c r="R82" s="8">
        <v>0.010711428557895962</v>
      </c>
      <c r="S82" s="8">
        <v>0.008372631726273557</v>
      </c>
      <c r="T82" s="8">
        <v>7876.232558139535</v>
      </c>
      <c r="U82" s="8">
        <v>11104.613114754098</v>
      </c>
      <c r="V82" s="8">
        <v>0.0110404</v>
      </c>
      <c r="W82" s="8">
        <v>0.011609</v>
      </c>
      <c r="X82" s="8">
        <v>0.48744779111146436</v>
      </c>
      <c r="Y82">
        <v>3386780</v>
      </c>
      <c r="Z82">
        <v>3386907</v>
      </c>
      <c r="AA82">
        <v>430</v>
      </c>
      <c r="AB82">
        <v>305</v>
      </c>
    </row>
    <row r="83" spans="1:28" ht="12.75">
      <c r="A83">
        <v>202</v>
      </c>
      <c r="B83" t="s">
        <v>88</v>
      </c>
      <c r="C83">
        <v>1982</v>
      </c>
      <c r="D83">
        <v>1982</v>
      </c>
      <c r="E83" s="8">
        <v>0.22706536436795188</v>
      </c>
      <c r="F83" s="5" t="s">
        <v>21</v>
      </c>
      <c r="G83" s="5" t="s">
        <v>21</v>
      </c>
      <c r="H83" s="15">
        <v>1</v>
      </c>
      <c r="I83">
        <v>0</v>
      </c>
      <c r="J83">
        <v>0</v>
      </c>
      <c r="K83">
        <v>88</v>
      </c>
      <c r="L83">
        <v>655</v>
      </c>
      <c r="M83">
        <v>255</v>
      </c>
      <c r="N83" s="8">
        <v>0.0069185</v>
      </c>
      <c r="O83" s="8">
        <v>0.0235507</v>
      </c>
      <c r="P83" s="8">
        <v>0.212468875035466</v>
      </c>
      <c r="Q83" s="8">
        <v>0.24724821688433588</v>
      </c>
      <c r="R83" s="8">
        <v>0.005926335791183584</v>
      </c>
      <c r="S83" s="8">
        <v>0.021966388685257215</v>
      </c>
      <c r="T83" s="8">
        <v>23697.14285714286</v>
      </c>
      <c r="U83" s="8">
        <v>72146.39104477612</v>
      </c>
      <c r="V83" s="8">
        <v>0.0069185</v>
      </c>
      <c r="W83" s="8">
        <v>0.0235507</v>
      </c>
      <c r="X83" s="8">
        <v>0.22706536436795188</v>
      </c>
      <c r="Y83">
        <v>4147000</v>
      </c>
      <c r="Z83">
        <v>24169041</v>
      </c>
      <c r="AA83">
        <v>175</v>
      </c>
      <c r="AB83">
        <v>335</v>
      </c>
    </row>
    <row r="84" spans="1:28" ht="12.75">
      <c r="A84">
        <v>205</v>
      </c>
      <c r="B84" t="s">
        <v>173</v>
      </c>
      <c r="C84">
        <v>1982</v>
      </c>
      <c r="D84">
        <v>1982</v>
      </c>
      <c r="E84" s="8">
        <v>0.4783993989397966</v>
      </c>
      <c r="F84" s="5" t="s">
        <v>5</v>
      </c>
      <c r="G84" s="5" t="s">
        <v>7</v>
      </c>
      <c r="H84" s="15">
        <v>1</v>
      </c>
      <c r="I84">
        <v>0</v>
      </c>
      <c r="J84">
        <v>0</v>
      </c>
      <c r="K84">
        <v>138</v>
      </c>
      <c r="L84">
        <v>1000</v>
      </c>
      <c r="M84">
        <v>235</v>
      </c>
      <c r="N84" s="8">
        <v>0.0034384</v>
      </c>
      <c r="O84" s="8">
        <v>0.0037489</v>
      </c>
      <c r="P84" s="8">
        <v>0.4393321966701224</v>
      </c>
      <c r="Q84" s="8">
        <v>0.17445383687699265</v>
      </c>
      <c r="R84" s="8">
        <v>0.007174890809203086</v>
      </c>
      <c r="S84" s="8">
        <v>0.00915646588075614</v>
      </c>
      <c r="T84" s="8">
        <v>8495.353333333333</v>
      </c>
      <c r="U84" s="8">
        <v>40201.50243902439</v>
      </c>
      <c r="V84" s="8">
        <v>0.0034384</v>
      </c>
      <c r="W84" s="8">
        <v>0.0037489</v>
      </c>
      <c r="X84" s="8">
        <v>0.4783993989397966</v>
      </c>
      <c r="Y84">
        <v>2548606</v>
      </c>
      <c r="Z84">
        <v>8241308</v>
      </c>
      <c r="AA84">
        <v>300</v>
      </c>
      <c r="AB84">
        <v>205</v>
      </c>
    </row>
    <row r="85" spans="1:28" ht="12.75">
      <c r="A85">
        <v>208</v>
      </c>
      <c r="B85" t="s">
        <v>171</v>
      </c>
      <c r="C85">
        <v>1987</v>
      </c>
      <c r="D85">
        <v>1987</v>
      </c>
      <c r="E85" s="8">
        <v>0.8930262159086979</v>
      </c>
      <c r="F85" s="5" t="s">
        <v>5</v>
      </c>
      <c r="G85" s="5" t="s">
        <v>7</v>
      </c>
      <c r="H85" s="15">
        <v>1</v>
      </c>
      <c r="I85">
        <v>0</v>
      </c>
      <c r="J85">
        <v>0</v>
      </c>
      <c r="K85">
        <v>33</v>
      </c>
      <c r="L85">
        <v>1800</v>
      </c>
      <c r="M85">
        <v>2200</v>
      </c>
      <c r="N85" s="8">
        <v>0.1084675</v>
      </c>
      <c r="O85" s="8">
        <v>0.0129931</v>
      </c>
      <c r="P85" s="109">
        <v>-9</v>
      </c>
      <c r="Q85" s="109">
        <v>-9</v>
      </c>
      <c r="R85" s="8">
        <v>0.06544879904047587</v>
      </c>
      <c r="S85" s="109">
        <v>-9</v>
      </c>
      <c r="T85" s="8">
        <v>1597.7337110481587</v>
      </c>
      <c r="U85" s="109">
        <v>-9</v>
      </c>
      <c r="V85" s="8">
        <v>0.1084675</v>
      </c>
      <c r="W85" s="8">
        <v>0.0129931</v>
      </c>
      <c r="X85" s="8">
        <v>0.8930262159086979</v>
      </c>
      <c r="Y85">
        <v>5640000</v>
      </c>
      <c r="Z85">
        <v>-9</v>
      </c>
      <c r="AA85">
        <v>3530</v>
      </c>
      <c r="AB85">
        <v>-9</v>
      </c>
    </row>
    <row r="86" spans="1:28" ht="12.75">
      <c r="A86">
        <v>10</v>
      </c>
      <c r="B86" t="s">
        <v>87</v>
      </c>
      <c r="C86">
        <v>1848</v>
      </c>
      <c r="D86">
        <v>1848</v>
      </c>
      <c r="E86" s="8">
        <v>0.19477119476060417</v>
      </c>
      <c r="F86" s="5" t="s">
        <v>21</v>
      </c>
      <c r="G86" s="5" t="s">
        <v>7</v>
      </c>
      <c r="H86" s="15">
        <v>0</v>
      </c>
      <c r="I86">
        <v>3</v>
      </c>
      <c r="J86">
        <v>0</v>
      </c>
      <c r="K86">
        <v>143</v>
      </c>
      <c r="L86">
        <v>3600</v>
      </c>
      <c r="M86">
        <v>3927</v>
      </c>
      <c r="N86" s="8">
        <v>0.0183909</v>
      </c>
      <c r="O86" s="8">
        <v>0.0760322</v>
      </c>
      <c r="P86" s="8">
        <v>0.23133306049618535</v>
      </c>
      <c r="Q86" s="8">
        <v>0.7669790522083062</v>
      </c>
      <c r="R86" s="8">
        <v>0.036317748735159</v>
      </c>
      <c r="S86" s="8">
        <v>0.12067558657653923</v>
      </c>
      <c r="T86" s="8">
        <v>56.92857142857143</v>
      </c>
      <c r="U86" s="8">
        <v>17.295843520782395</v>
      </c>
      <c r="V86" s="8">
        <v>0.022553200000000002</v>
      </c>
      <c r="W86" s="8">
        <v>0.0760322</v>
      </c>
      <c r="X86" s="8">
        <v>0.2287681543108818</v>
      </c>
      <c r="Y86">
        <v>3985</v>
      </c>
      <c r="Z86">
        <v>7074</v>
      </c>
      <c r="AA86">
        <v>70</v>
      </c>
      <c r="AB86">
        <v>409</v>
      </c>
    </row>
    <row r="87" spans="1:28" ht="12.75">
      <c r="A87">
        <v>16</v>
      </c>
      <c r="B87" t="s">
        <v>57</v>
      </c>
      <c r="C87">
        <v>1849</v>
      </c>
      <c r="D87">
        <v>1849</v>
      </c>
      <c r="E87" s="8">
        <v>0.9444086844946271</v>
      </c>
      <c r="F87" s="5" t="s">
        <v>20</v>
      </c>
      <c r="G87" s="5" t="s">
        <v>20</v>
      </c>
      <c r="H87" s="15">
        <v>0</v>
      </c>
      <c r="I87">
        <v>3</v>
      </c>
      <c r="J87">
        <v>1</v>
      </c>
      <c r="K87">
        <v>55</v>
      </c>
      <c r="L87">
        <v>1200</v>
      </c>
      <c r="M87">
        <v>1400</v>
      </c>
      <c r="N87" s="8">
        <v>0.1113608</v>
      </c>
      <c r="O87" s="8">
        <v>0.0065551</v>
      </c>
      <c r="P87" s="109">
        <v>-9</v>
      </c>
      <c r="Q87" s="109">
        <v>-9</v>
      </c>
      <c r="R87" s="109">
        <v>-9</v>
      </c>
      <c r="S87" s="109">
        <v>-9</v>
      </c>
      <c r="T87" s="109">
        <v>-9</v>
      </c>
      <c r="U87" s="109">
        <v>-9</v>
      </c>
      <c r="V87" s="8">
        <v>0.243532</v>
      </c>
      <c r="W87" s="8">
        <v>0.0065551</v>
      </c>
      <c r="X87" s="8">
        <v>0.9737887320057692</v>
      </c>
      <c r="Y87">
        <v>-9</v>
      </c>
      <c r="Z87">
        <v>-9</v>
      </c>
      <c r="AA87">
        <v>-9</v>
      </c>
      <c r="AB87">
        <v>-9</v>
      </c>
    </row>
    <row r="88" spans="1:28" ht="12.75">
      <c r="A88">
        <v>22</v>
      </c>
      <c r="B88" t="s">
        <v>96</v>
      </c>
      <c r="C88">
        <v>1853</v>
      </c>
      <c r="D88">
        <v>1856</v>
      </c>
      <c r="E88" s="8">
        <v>0.7418363456279363</v>
      </c>
      <c r="F88" s="5" t="s">
        <v>21</v>
      </c>
      <c r="G88" s="5" t="s">
        <v>21</v>
      </c>
      <c r="H88" s="15">
        <v>0</v>
      </c>
      <c r="I88">
        <v>4</v>
      </c>
      <c r="J88">
        <v>0</v>
      </c>
      <c r="K88">
        <v>861</v>
      </c>
      <c r="L88">
        <v>100000</v>
      </c>
      <c r="M88">
        <v>164200</v>
      </c>
      <c r="N88" s="8">
        <v>0.1354154</v>
      </c>
      <c r="O88" s="8">
        <v>0.0471254</v>
      </c>
      <c r="P88" s="109">
        <v>-9</v>
      </c>
      <c r="Q88" s="109">
        <v>-9</v>
      </c>
      <c r="R88" s="8">
        <v>0.2492979196057545</v>
      </c>
      <c r="S88" s="109">
        <v>-9</v>
      </c>
      <c r="T88" s="8">
        <v>26.18659658344284</v>
      </c>
      <c r="U88" s="109">
        <v>-9</v>
      </c>
      <c r="V88" s="8">
        <v>0.164031</v>
      </c>
      <c r="W88" s="8">
        <v>0.4774231</v>
      </c>
      <c r="X88" s="8">
        <v>0.2557174394863171</v>
      </c>
      <c r="Y88">
        <v>19928</v>
      </c>
      <c r="Z88">
        <v>-9</v>
      </c>
      <c r="AA88">
        <v>761</v>
      </c>
      <c r="AB88">
        <v>-9</v>
      </c>
    </row>
    <row r="89" spans="1:28" ht="12.75">
      <c r="A89">
        <v>28</v>
      </c>
      <c r="B89" t="s">
        <v>76</v>
      </c>
      <c r="C89">
        <v>1859</v>
      </c>
      <c r="D89">
        <v>1859</v>
      </c>
      <c r="E89" s="8">
        <v>0.15243280342799903</v>
      </c>
      <c r="F89" s="5" t="s">
        <v>20</v>
      </c>
      <c r="G89" s="5" t="s">
        <v>20</v>
      </c>
      <c r="H89" s="15">
        <v>0</v>
      </c>
      <c r="I89">
        <v>3</v>
      </c>
      <c r="J89">
        <v>0</v>
      </c>
      <c r="K89">
        <v>75</v>
      </c>
      <c r="L89">
        <v>10000</v>
      </c>
      <c r="M89">
        <v>12500</v>
      </c>
      <c r="N89" s="8">
        <v>0.0147915</v>
      </c>
      <c r="O89" s="8">
        <v>0.0822447</v>
      </c>
      <c r="P89" s="8">
        <v>0.1736805815837701</v>
      </c>
      <c r="Q89" s="8">
        <v>0.6264711039979451</v>
      </c>
      <c r="R89" s="8">
        <v>0.028997081542808285</v>
      </c>
      <c r="S89" s="8">
        <v>0.13795930056040534</v>
      </c>
      <c r="T89" s="8">
        <v>107.84905660377359</v>
      </c>
      <c r="U89" s="8">
        <v>64.30422535211268</v>
      </c>
      <c r="V89" s="8">
        <v>0.15350660000000002</v>
      </c>
      <c r="W89" s="8">
        <v>0.0822447</v>
      </c>
      <c r="X89" s="8">
        <v>0.6511378728346355</v>
      </c>
      <c r="Y89">
        <v>5716</v>
      </c>
      <c r="Z89">
        <v>22828</v>
      </c>
      <c r="AA89">
        <v>53</v>
      </c>
      <c r="AB89">
        <v>355</v>
      </c>
    </row>
    <row r="90" spans="1:28" ht="12.75">
      <c r="A90">
        <v>49</v>
      </c>
      <c r="B90" t="s">
        <v>122</v>
      </c>
      <c r="C90">
        <v>1864</v>
      </c>
      <c r="D90">
        <v>1870</v>
      </c>
      <c r="E90" s="8">
        <v>0.8222739272450669</v>
      </c>
      <c r="F90" s="5" t="s">
        <v>20</v>
      </c>
      <c r="G90" s="5" t="s">
        <v>20</v>
      </c>
      <c r="H90" s="15">
        <v>0</v>
      </c>
      <c r="I90">
        <v>3</v>
      </c>
      <c r="J90">
        <v>0</v>
      </c>
      <c r="K90">
        <v>1936</v>
      </c>
      <c r="L90">
        <v>110000</v>
      </c>
      <c r="M90">
        <v>200000</v>
      </c>
      <c r="N90" s="8">
        <v>0.0055131</v>
      </c>
      <c r="O90" s="8">
        <v>0.0011916</v>
      </c>
      <c r="P90" s="109">
        <v>-9</v>
      </c>
      <c r="Q90" s="109">
        <v>-9</v>
      </c>
      <c r="R90" s="8">
        <v>0.005963813048567716</v>
      </c>
      <c r="S90" s="109">
        <v>-9</v>
      </c>
      <c r="T90" s="8">
        <v>127</v>
      </c>
      <c r="U90" s="109">
        <v>-9</v>
      </c>
      <c r="V90" s="8">
        <v>0.012322099999999999</v>
      </c>
      <c r="W90" s="8">
        <v>0.0002075</v>
      </c>
      <c r="X90" s="8">
        <v>0.9834392159366621</v>
      </c>
      <c r="Y90">
        <v>2413</v>
      </c>
      <c r="Z90">
        <v>-9</v>
      </c>
      <c r="AA90">
        <v>19</v>
      </c>
      <c r="AB90">
        <v>-9</v>
      </c>
    </row>
    <row r="91" spans="1:28" ht="12.75">
      <c r="A91">
        <v>52</v>
      </c>
      <c r="B91" t="s">
        <v>97</v>
      </c>
      <c r="C91">
        <v>1865</v>
      </c>
      <c r="D91">
        <v>1866</v>
      </c>
      <c r="E91" s="8">
        <v>0.9288763259582288</v>
      </c>
      <c r="F91" s="5" t="s">
        <v>21</v>
      </c>
      <c r="G91" s="5" t="s">
        <v>7</v>
      </c>
      <c r="H91" s="15">
        <v>0</v>
      </c>
      <c r="I91">
        <v>4</v>
      </c>
      <c r="J91">
        <v>0</v>
      </c>
      <c r="K91">
        <v>197</v>
      </c>
      <c r="L91">
        <v>300</v>
      </c>
      <c r="M91">
        <v>700</v>
      </c>
      <c r="N91" s="8">
        <v>0.0211298</v>
      </c>
      <c r="O91" s="8">
        <v>0.0016179</v>
      </c>
      <c r="P91" s="109">
        <v>-9</v>
      </c>
      <c r="Q91" s="109">
        <v>-9</v>
      </c>
      <c r="R91" s="8">
        <v>0.03003275920319937</v>
      </c>
      <c r="S91" s="109">
        <v>-9</v>
      </c>
      <c r="T91" s="8">
        <v>41.854838709677416</v>
      </c>
      <c r="U91" s="109">
        <v>-9</v>
      </c>
      <c r="V91" s="8">
        <v>0.0204372</v>
      </c>
      <c r="W91" s="8">
        <v>0.0040158</v>
      </c>
      <c r="X91" s="8">
        <v>0.8357747515642252</v>
      </c>
      <c r="Y91">
        <v>5190</v>
      </c>
      <c r="Z91">
        <v>-9</v>
      </c>
      <c r="AA91">
        <v>124</v>
      </c>
      <c r="AB91">
        <v>-9</v>
      </c>
    </row>
    <row r="92" spans="1:28" ht="12.75">
      <c r="A92">
        <v>55</v>
      </c>
      <c r="B92" t="s">
        <v>100</v>
      </c>
      <c r="C92">
        <v>1866</v>
      </c>
      <c r="D92">
        <v>1866</v>
      </c>
      <c r="E92" s="8">
        <v>0.4583506418732344</v>
      </c>
      <c r="F92" s="5" t="s">
        <v>20</v>
      </c>
      <c r="G92" s="5" t="s">
        <v>20</v>
      </c>
      <c r="H92" s="15">
        <v>0</v>
      </c>
      <c r="I92">
        <v>3</v>
      </c>
      <c r="J92">
        <v>5</v>
      </c>
      <c r="K92">
        <v>42</v>
      </c>
      <c r="L92">
        <v>14100</v>
      </c>
      <c r="M92">
        <v>30000</v>
      </c>
      <c r="N92" s="8">
        <v>0.06631329999999999</v>
      </c>
      <c r="O92" s="8">
        <v>0.07836480000000001</v>
      </c>
      <c r="P92" s="109">
        <v>-9</v>
      </c>
      <c r="Q92" s="109">
        <v>-9</v>
      </c>
      <c r="R92" s="109">
        <v>-9</v>
      </c>
      <c r="S92" s="8">
        <v>0.13268619164827722</v>
      </c>
      <c r="T92" s="109">
        <v>-9</v>
      </c>
      <c r="U92" s="8">
        <v>57.529411764705884</v>
      </c>
      <c r="V92" s="8">
        <v>0.1163203</v>
      </c>
      <c r="W92" s="8">
        <v>0.07836480000000001</v>
      </c>
      <c r="X92" s="8">
        <v>0.5974792113007108</v>
      </c>
      <c r="Y92">
        <v>-9</v>
      </c>
      <c r="Z92">
        <v>25428</v>
      </c>
      <c r="AA92">
        <v>-9</v>
      </c>
      <c r="AB92">
        <v>442</v>
      </c>
    </row>
    <row r="93" spans="1:28" ht="12.75">
      <c r="A93">
        <v>64</v>
      </c>
      <c r="B93" t="s">
        <v>123</v>
      </c>
      <c r="C93">
        <v>1879</v>
      </c>
      <c r="D93">
        <v>1883</v>
      </c>
      <c r="E93" s="8">
        <v>0.7307064774025127</v>
      </c>
      <c r="F93" s="5" t="s">
        <v>20</v>
      </c>
      <c r="G93" s="5" t="s">
        <v>20</v>
      </c>
      <c r="H93" s="15">
        <v>0</v>
      </c>
      <c r="I93">
        <v>4</v>
      </c>
      <c r="J93">
        <v>0</v>
      </c>
      <c r="K93">
        <v>1762</v>
      </c>
      <c r="L93">
        <v>3000</v>
      </c>
      <c r="M93">
        <v>11000</v>
      </c>
      <c r="N93" s="8">
        <v>0.0017914</v>
      </c>
      <c r="O93" s="8">
        <v>0.0006602</v>
      </c>
      <c r="P93" s="109">
        <v>-9</v>
      </c>
      <c r="Q93" s="109">
        <v>-9</v>
      </c>
      <c r="R93" s="109">
        <v>-9</v>
      </c>
      <c r="S93" s="109">
        <v>-9</v>
      </c>
      <c r="T93" s="109">
        <v>-9</v>
      </c>
      <c r="U93" s="109">
        <v>-9</v>
      </c>
      <c r="V93" s="8">
        <v>0.0025644</v>
      </c>
      <c r="W93" s="8">
        <v>0.0018402000000000002</v>
      </c>
      <c r="X93" s="8">
        <v>0.5822095082413841</v>
      </c>
      <c r="Y93">
        <v>-9</v>
      </c>
      <c r="Z93">
        <v>-9</v>
      </c>
      <c r="AA93">
        <v>-9</v>
      </c>
      <c r="AB93">
        <v>-9</v>
      </c>
    </row>
    <row r="94" spans="1:28" ht="12.75">
      <c r="A94">
        <v>103</v>
      </c>
      <c r="B94" t="s">
        <v>105</v>
      </c>
      <c r="C94">
        <v>1913</v>
      </c>
      <c r="D94">
        <v>1913</v>
      </c>
      <c r="E94" s="8">
        <v>0.3668945481468367</v>
      </c>
      <c r="F94" s="5" t="s">
        <v>20</v>
      </c>
      <c r="G94" s="5" t="s">
        <v>20</v>
      </c>
      <c r="H94" s="15">
        <v>0</v>
      </c>
      <c r="I94">
        <v>3</v>
      </c>
      <c r="J94">
        <v>1</v>
      </c>
      <c r="K94">
        <v>31</v>
      </c>
      <c r="L94">
        <v>42500</v>
      </c>
      <c r="M94">
        <v>18500</v>
      </c>
      <c r="N94" s="8">
        <v>0.0091181</v>
      </c>
      <c r="O94" s="8">
        <v>0.015734</v>
      </c>
      <c r="P94" s="8">
        <v>0.33133396102161666</v>
      </c>
      <c r="Q94" s="8">
        <v>0.9059301263876207</v>
      </c>
      <c r="R94" s="8">
        <v>0.022137258895126855</v>
      </c>
      <c r="S94" s="8">
        <v>0.044675267134109825</v>
      </c>
      <c r="T94" s="8">
        <v>26.353448275862068</v>
      </c>
      <c r="U94" s="8">
        <v>2.7364864864864864</v>
      </c>
      <c r="V94" s="8">
        <v>0.0320371</v>
      </c>
      <c r="W94" s="8">
        <v>0.015734</v>
      </c>
      <c r="X94" s="8">
        <v>0.6706376868022716</v>
      </c>
      <c r="Y94">
        <v>6114</v>
      </c>
      <c r="Z94">
        <v>1620</v>
      </c>
      <c r="AA94">
        <v>232</v>
      </c>
      <c r="AB94">
        <v>592</v>
      </c>
    </row>
    <row r="95" spans="1:28" ht="12.75">
      <c r="A95">
        <v>106</v>
      </c>
      <c r="B95" t="s">
        <v>59</v>
      </c>
      <c r="C95">
        <v>1914</v>
      </c>
      <c r="D95">
        <v>1918</v>
      </c>
      <c r="E95" s="8">
        <v>0.9731086037636831</v>
      </c>
      <c r="F95" s="5" t="s">
        <v>21</v>
      </c>
      <c r="G95" s="5" t="s">
        <v>21</v>
      </c>
      <c r="H95" s="15">
        <v>0</v>
      </c>
      <c r="I95">
        <v>5</v>
      </c>
      <c r="J95">
        <v>0</v>
      </c>
      <c r="K95">
        <v>1567</v>
      </c>
      <c r="L95">
        <v>3386200</v>
      </c>
      <c r="M95">
        <v>5191831</v>
      </c>
      <c r="N95" s="8">
        <v>0.0682371</v>
      </c>
      <c r="O95" s="8">
        <v>0.0018857</v>
      </c>
      <c r="P95" s="8">
        <v>0.9760105825191021</v>
      </c>
      <c r="Q95" s="8">
        <v>0.924540830719911</v>
      </c>
      <c r="R95" s="8">
        <v>0.12982285260347617</v>
      </c>
      <c r="S95" s="8">
        <v>0.00319092299350649</v>
      </c>
      <c r="T95" s="8">
        <v>1241.9547079856973</v>
      </c>
      <c r="U95" s="8">
        <v>101.36585365853658</v>
      </c>
      <c r="V95" s="8">
        <v>0.21676120000000001</v>
      </c>
      <c r="W95" s="8">
        <v>0.6007028</v>
      </c>
      <c r="X95" s="8">
        <v>0.2651629918871045</v>
      </c>
      <c r="Y95">
        <v>1042000</v>
      </c>
      <c r="Z95">
        <v>4156</v>
      </c>
      <c r="AA95">
        <v>839</v>
      </c>
      <c r="AB95">
        <v>41</v>
      </c>
    </row>
    <row r="96" spans="1:28" ht="12.75">
      <c r="A96">
        <v>136</v>
      </c>
      <c r="B96" t="s">
        <v>106</v>
      </c>
      <c r="C96">
        <v>1939</v>
      </c>
      <c r="D96">
        <v>1939</v>
      </c>
      <c r="E96" s="8">
        <v>0.29928378531093486</v>
      </c>
      <c r="F96" s="5" t="s">
        <v>21</v>
      </c>
      <c r="G96" s="5" t="s">
        <v>21</v>
      </c>
      <c r="H96" s="15">
        <v>0</v>
      </c>
      <c r="I96">
        <v>3</v>
      </c>
      <c r="J96">
        <v>2</v>
      </c>
      <c r="K96">
        <v>129</v>
      </c>
      <c r="L96">
        <v>20000</v>
      </c>
      <c r="M96">
        <v>8000</v>
      </c>
      <c r="N96" s="8">
        <v>0.0590574</v>
      </c>
      <c r="O96" s="8">
        <v>0.1382717</v>
      </c>
      <c r="P96" s="8">
        <v>-0.007719144368856449</v>
      </c>
      <c r="Q96" s="8">
        <v>0.34571406457285253</v>
      </c>
      <c r="R96" s="8">
        <v>0.06764742971018177</v>
      </c>
      <c r="S96" s="8">
        <v>-8.831239154087191</v>
      </c>
      <c r="T96" s="8">
        <v>1776.3531870428421</v>
      </c>
      <c r="U96" s="8">
        <v>3361.861797752809</v>
      </c>
      <c r="V96" s="8">
        <v>0.0590574</v>
      </c>
      <c r="W96" s="8">
        <v>0.1382717</v>
      </c>
      <c r="X96" s="8">
        <v>0.29928378531093486</v>
      </c>
      <c r="Y96">
        <v>1699970</v>
      </c>
      <c r="Z96">
        <v>5984114</v>
      </c>
      <c r="AA96">
        <v>957</v>
      </c>
      <c r="AB96">
        <v>1780</v>
      </c>
    </row>
    <row r="97" spans="1:28" ht="12.75">
      <c r="A97">
        <v>139</v>
      </c>
      <c r="B97" t="s">
        <v>107</v>
      </c>
      <c r="C97">
        <v>1939</v>
      </c>
      <c r="D97">
        <v>1945</v>
      </c>
      <c r="E97" s="8">
        <v>0.9067031136156358</v>
      </c>
      <c r="F97" s="5" t="s">
        <v>21</v>
      </c>
      <c r="G97" s="5" t="s">
        <v>21</v>
      </c>
      <c r="H97" s="15">
        <v>0</v>
      </c>
      <c r="I97">
        <v>5</v>
      </c>
      <c r="J97">
        <v>0</v>
      </c>
      <c r="K97">
        <v>2175</v>
      </c>
      <c r="L97">
        <v>5637000</v>
      </c>
      <c r="M97">
        <v>10639683</v>
      </c>
      <c r="N97" s="8">
        <v>0.1779559</v>
      </c>
      <c r="O97" s="8">
        <v>0.0183111</v>
      </c>
      <c r="P97" s="8">
        <v>0.9187548369677044</v>
      </c>
      <c r="Q97" s="8">
        <v>0.5533850563899373</v>
      </c>
      <c r="R97" s="8">
        <v>0.3016431110616982</v>
      </c>
      <c r="S97" s="8">
        <v>0.026674192885515084</v>
      </c>
      <c r="T97" s="8">
        <v>4363.636363636364</v>
      </c>
      <c r="U97" s="8">
        <v>3521.7163636363634</v>
      </c>
      <c r="V97" s="8">
        <v>0.1363582</v>
      </c>
      <c r="W97" s="8">
        <v>0.7489159</v>
      </c>
      <c r="X97" s="8">
        <v>0.15402935655747754</v>
      </c>
      <c r="Y97">
        <v>12000000</v>
      </c>
      <c r="Z97">
        <v>968472</v>
      </c>
      <c r="AA97">
        <v>2750</v>
      </c>
      <c r="AB97">
        <v>275</v>
      </c>
    </row>
    <row r="98" spans="1:28" ht="12.75">
      <c r="A98">
        <v>151</v>
      </c>
      <c r="B98" t="s">
        <v>109</v>
      </c>
      <c r="C98">
        <v>1950</v>
      </c>
      <c r="D98">
        <v>1953</v>
      </c>
      <c r="E98" s="8">
        <v>0.36052116384257077</v>
      </c>
      <c r="F98" s="5" t="s">
        <v>5</v>
      </c>
      <c r="G98" s="5" t="s">
        <v>7</v>
      </c>
      <c r="H98" s="15">
        <v>0</v>
      </c>
      <c r="I98">
        <v>5</v>
      </c>
      <c r="J98">
        <v>0</v>
      </c>
      <c r="K98">
        <v>1130</v>
      </c>
      <c r="L98">
        <v>739191</v>
      </c>
      <c r="M98">
        <v>170642</v>
      </c>
      <c r="N98" s="8">
        <v>0.0026702</v>
      </c>
      <c r="O98" s="8">
        <v>0.0047363</v>
      </c>
      <c r="P98" s="109">
        <v>-9</v>
      </c>
      <c r="Q98" s="109">
        <v>-9</v>
      </c>
      <c r="R98" s="109">
        <v>-9</v>
      </c>
      <c r="S98" s="8">
        <v>0.0034744540956630223</v>
      </c>
      <c r="T98" s="109">
        <v>-9</v>
      </c>
      <c r="U98" s="8">
        <v>293.57798165137615</v>
      </c>
      <c r="V98" s="8">
        <v>0.0986688</v>
      </c>
      <c r="W98" s="8">
        <v>0.4636958</v>
      </c>
      <c r="X98" s="8">
        <v>0.17545343359094795</v>
      </c>
      <c r="Y98">
        <v>-9</v>
      </c>
      <c r="Z98">
        <v>32000</v>
      </c>
      <c r="AA98">
        <v>-9</v>
      </c>
      <c r="AB98">
        <v>109</v>
      </c>
    </row>
    <row r="99" spans="1:28" ht="12.75">
      <c r="A99">
        <v>157</v>
      </c>
      <c r="B99" t="s">
        <v>112</v>
      </c>
      <c r="C99">
        <v>1956</v>
      </c>
      <c r="D99">
        <v>1956</v>
      </c>
      <c r="E99" s="8">
        <v>0.8147506168212625</v>
      </c>
      <c r="F99" s="5" t="s">
        <v>21</v>
      </c>
      <c r="G99" s="5" t="s">
        <v>21</v>
      </c>
      <c r="H99" s="15">
        <v>0</v>
      </c>
      <c r="I99">
        <v>4</v>
      </c>
      <c r="J99">
        <v>0</v>
      </c>
      <c r="K99">
        <v>9</v>
      </c>
      <c r="L99">
        <v>3000</v>
      </c>
      <c r="M99">
        <v>221</v>
      </c>
      <c r="N99" s="8">
        <v>0.0052175</v>
      </c>
      <c r="O99" s="8">
        <v>0.0011863</v>
      </c>
      <c r="P99" s="8">
        <v>0.6253713296806477</v>
      </c>
      <c r="Q99" s="8">
        <v>0.7844740556093306</v>
      </c>
      <c r="R99" s="8">
        <v>0.0034700400506596767</v>
      </c>
      <c r="S99" s="8">
        <v>0.0020787273551497462</v>
      </c>
      <c r="T99" s="8">
        <v>2563.1075268817203</v>
      </c>
      <c r="U99" s="8">
        <v>704.1866666666666</v>
      </c>
      <c r="V99" s="8">
        <v>0.0052175</v>
      </c>
      <c r="W99" s="8">
        <v>0.0830025</v>
      </c>
      <c r="X99" s="8">
        <v>0.05914191793244162</v>
      </c>
      <c r="Y99">
        <v>238369</v>
      </c>
      <c r="Z99">
        <v>52814</v>
      </c>
      <c r="AA99">
        <v>93</v>
      </c>
      <c r="AB99">
        <v>75</v>
      </c>
    </row>
    <row r="100" spans="1:28" ht="12.75">
      <c r="A100">
        <v>163</v>
      </c>
      <c r="B100" t="s">
        <v>71</v>
      </c>
      <c r="C100">
        <v>1965</v>
      </c>
      <c r="D100">
        <v>1975</v>
      </c>
      <c r="E100" s="8">
        <v>0.018180767131692897</v>
      </c>
      <c r="F100" s="5" t="s">
        <v>20</v>
      </c>
      <c r="G100" s="5" t="s">
        <v>20</v>
      </c>
      <c r="H100" s="15">
        <v>0</v>
      </c>
      <c r="I100">
        <v>4</v>
      </c>
      <c r="J100">
        <v>2</v>
      </c>
      <c r="K100">
        <v>3735</v>
      </c>
      <c r="L100">
        <v>700000</v>
      </c>
      <c r="M100">
        <v>321442</v>
      </c>
      <c r="N100" s="8">
        <v>0.0039942</v>
      </c>
      <c r="O100" s="8">
        <v>0.21569950000000002</v>
      </c>
      <c r="P100" s="8">
        <v>0.028318806958651487</v>
      </c>
      <c r="Q100" s="8">
        <v>0.08307894484962873</v>
      </c>
      <c r="R100" s="8">
        <v>0.007406710396724381</v>
      </c>
      <c r="S100" s="8">
        <v>0.2541406919193046</v>
      </c>
      <c r="T100" s="8">
        <v>1465.5078125</v>
      </c>
      <c r="U100" s="8">
        <v>16174.434716290421</v>
      </c>
      <c r="V100" s="8">
        <v>0.0068374</v>
      </c>
      <c r="W100" s="8">
        <v>0.0075915999999999996</v>
      </c>
      <c r="X100" s="8">
        <v>0.47386513271883013</v>
      </c>
      <c r="Y100">
        <v>375170</v>
      </c>
      <c r="Z100">
        <v>53019797</v>
      </c>
      <c r="AA100">
        <v>256</v>
      </c>
      <c r="AB100">
        <v>3278</v>
      </c>
    </row>
    <row r="101" spans="1:28" ht="12.75">
      <c r="A101">
        <v>181</v>
      </c>
      <c r="B101" t="s">
        <v>114</v>
      </c>
      <c r="C101">
        <v>1973</v>
      </c>
      <c r="D101">
        <v>1973</v>
      </c>
      <c r="E101" s="8">
        <v>0.8019412097638516</v>
      </c>
      <c r="F101" s="5" t="s">
        <v>21</v>
      </c>
      <c r="G101" s="5" t="s">
        <v>7</v>
      </c>
      <c r="H101" s="15">
        <v>0</v>
      </c>
      <c r="I101">
        <v>3</v>
      </c>
      <c r="J101">
        <v>1</v>
      </c>
      <c r="K101">
        <v>19</v>
      </c>
      <c r="L101">
        <v>13401</v>
      </c>
      <c r="M101">
        <v>3000</v>
      </c>
      <c r="N101" s="8">
        <v>0.0133188</v>
      </c>
      <c r="O101" s="8">
        <v>0.0032894</v>
      </c>
      <c r="P101" s="8">
        <v>0.7092941999961523</v>
      </c>
      <c r="Q101" s="8">
        <v>0.22451963160210653</v>
      </c>
      <c r="R101" s="8">
        <v>0.019110060780675914</v>
      </c>
      <c r="S101" s="8">
        <v>0.007832300768001038</v>
      </c>
      <c r="T101" s="8">
        <v>6952.38524590164</v>
      </c>
      <c r="U101" s="8">
        <v>24013.215384615385</v>
      </c>
      <c r="V101" s="8">
        <v>0.0181873</v>
      </c>
      <c r="W101" s="8">
        <v>0.0032894</v>
      </c>
      <c r="X101" s="8">
        <v>0.8468386670205384</v>
      </c>
      <c r="Y101">
        <v>4240955</v>
      </c>
      <c r="Z101">
        <v>3121718</v>
      </c>
      <c r="AA101">
        <v>610</v>
      </c>
      <c r="AB101">
        <v>130</v>
      </c>
    </row>
    <row r="102" spans="1:28" ht="12.75">
      <c r="A102">
        <v>211</v>
      </c>
      <c r="B102" t="s">
        <v>116</v>
      </c>
      <c r="C102">
        <v>1990</v>
      </c>
      <c r="D102">
        <v>1991</v>
      </c>
      <c r="E102" s="8">
        <v>0.7805092240045198</v>
      </c>
      <c r="F102" s="5" t="s">
        <v>21</v>
      </c>
      <c r="G102" s="5" t="s">
        <v>21</v>
      </c>
      <c r="H102" s="15">
        <v>0</v>
      </c>
      <c r="I102">
        <v>4</v>
      </c>
      <c r="J102">
        <v>0</v>
      </c>
      <c r="K102">
        <v>253</v>
      </c>
      <c r="L102">
        <v>25000</v>
      </c>
      <c r="M102">
        <v>1343</v>
      </c>
      <c r="N102" s="8">
        <v>0.0127095</v>
      </c>
      <c r="O102" s="8">
        <v>0.0035741</v>
      </c>
      <c r="P102" s="8">
        <v>0.7884985470262836</v>
      </c>
      <c r="Q102" s="8">
        <v>0.0032989823895536057</v>
      </c>
      <c r="R102" s="8">
        <v>0.029616402068182415</v>
      </c>
      <c r="S102" s="8">
        <v>0.007944100966194375</v>
      </c>
      <c r="T102" s="8">
        <v>6194.244604316546</v>
      </c>
      <c r="U102" s="8">
        <v>1871428.5714285714</v>
      </c>
      <c r="V102" s="8">
        <v>0.0083543</v>
      </c>
      <c r="W102" s="8">
        <v>0.0678064</v>
      </c>
      <c r="X102" s="8">
        <v>0.1096930569178067</v>
      </c>
      <c r="Y102">
        <v>8610000</v>
      </c>
      <c r="Z102">
        <v>13100000</v>
      </c>
      <c r="AA102">
        <v>1390</v>
      </c>
      <c r="AB102">
        <v>7</v>
      </c>
    </row>
  </sheetData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U187"/>
  <sheetViews>
    <sheetView zoomScale="75" zoomScaleNormal="75" workbookViewId="0" topLeftCell="A1">
      <selection activeCell="K1" sqref="K1"/>
    </sheetView>
  </sheetViews>
  <sheetFormatPr defaultColWidth="9.140625" defaultRowHeight="12.75"/>
  <sheetData>
    <row r="1" spans="1:10" ht="12.75">
      <c r="A1" s="165" t="s">
        <v>367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>
      <c r="A3" s="219" t="s">
        <v>119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224" t="s">
        <v>45</v>
      </c>
      <c r="B4" s="224"/>
      <c r="C4" s="224"/>
      <c r="D4" s="224"/>
      <c r="E4" s="225"/>
      <c r="F4" s="196" t="s">
        <v>91</v>
      </c>
      <c r="G4" s="224"/>
      <c r="H4" s="224"/>
      <c r="I4" s="224"/>
      <c r="J4" s="224"/>
    </row>
    <row r="5" spans="1:10" ht="12.75">
      <c r="A5" s="25" t="s">
        <v>40</v>
      </c>
      <c r="B5" s="25" t="s">
        <v>32</v>
      </c>
      <c r="C5" s="25" t="s">
        <v>33</v>
      </c>
      <c r="D5" s="25" t="s">
        <v>34</v>
      </c>
      <c r="E5" s="43" t="s">
        <v>35</v>
      </c>
      <c r="F5" s="40" t="s">
        <v>40</v>
      </c>
      <c r="G5" s="25" t="s">
        <v>32</v>
      </c>
      <c r="H5" s="25" t="s">
        <v>33</v>
      </c>
      <c r="I5" s="25" t="s">
        <v>34</v>
      </c>
      <c r="J5" s="25" t="s">
        <v>35</v>
      </c>
    </row>
    <row r="6" spans="1:10" ht="12.75">
      <c r="A6" s="41" t="s">
        <v>2</v>
      </c>
      <c r="B6" s="24"/>
      <c r="C6" s="24"/>
      <c r="D6" s="24"/>
      <c r="E6" s="44"/>
      <c r="F6" s="41" t="s">
        <v>2</v>
      </c>
      <c r="G6" s="24"/>
      <c r="H6" s="24"/>
      <c r="I6" s="24"/>
      <c r="J6" s="24"/>
    </row>
    <row r="7" spans="1:10" ht="12.75">
      <c r="A7" s="24" t="s">
        <v>13</v>
      </c>
      <c r="B7" s="38">
        <v>4</v>
      </c>
      <c r="C7" s="38">
        <v>9</v>
      </c>
      <c r="D7" s="38">
        <v>5</v>
      </c>
      <c r="E7" s="45">
        <v>23</v>
      </c>
      <c r="F7" s="26" t="s">
        <v>13</v>
      </c>
      <c r="G7" s="38">
        <v>2</v>
      </c>
      <c r="H7" s="38">
        <v>2</v>
      </c>
      <c r="I7" s="38">
        <v>1</v>
      </c>
      <c r="J7" s="38">
        <v>2</v>
      </c>
    </row>
    <row r="8" spans="1:10" ht="12.75">
      <c r="A8" s="24" t="s">
        <v>14</v>
      </c>
      <c r="B8" s="38">
        <v>3</v>
      </c>
      <c r="C8" s="38">
        <v>4</v>
      </c>
      <c r="D8" s="38">
        <v>4</v>
      </c>
      <c r="E8" s="45">
        <v>4</v>
      </c>
      <c r="F8" s="26" t="s">
        <v>14</v>
      </c>
      <c r="G8" s="38">
        <v>1</v>
      </c>
      <c r="H8" s="38">
        <v>1</v>
      </c>
      <c r="I8" s="38">
        <v>1</v>
      </c>
      <c r="J8" s="38">
        <v>6</v>
      </c>
    </row>
    <row r="9" spans="1:10" ht="12.75">
      <c r="A9" s="24" t="s">
        <v>5</v>
      </c>
      <c r="B9" s="38">
        <v>1</v>
      </c>
      <c r="C9" s="38">
        <v>2</v>
      </c>
      <c r="D9" s="38">
        <v>0</v>
      </c>
      <c r="E9" s="45">
        <v>3</v>
      </c>
      <c r="F9" s="26" t="s">
        <v>5</v>
      </c>
      <c r="G9" s="38">
        <v>0</v>
      </c>
      <c r="H9" s="38">
        <v>1</v>
      </c>
      <c r="I9" s="38">
        <v>0</v>
      </c>
      <c r="J9" s="38">
        <v>0</v>
      </c>
    </row>
    <row r="10" spans="1:10" ht="12.75">
      <c r="A10" s="223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23" t="s">
        <v>6</v>
      </c>
      <c r="B11" s="24"/>
      <c r="C11" s="24"/>
      <c r="D11" s="24"/>
      <c r="E11" s="44"/>
      <c r="F11" s="41" t="s">
        <v>6</v>
      </c>
      <c r="G11" s="24"/>
      <c r="H11" s="24"/>
      <c r="I11" s="24"/>
      <c r="J11" s="24"/>
    </row>
    <row r="12" spans="1:10" ht="12.75">
      <c r="A12" s="24" t="s">
        <v>13</v>
      </c>
      <c r="B12" s="38">
        <v>3</v>
      </c>
      <c r="C12" s="38">
        <v>6</v>
      </c>
      <c r="D12" s="38">
        <v>3</v>
      </c>
      <c r="E12" s="45">
        <v>20</v>
      </c>
      <c r="F12" s="26" t="s">
        <v>13</v>
      </c>
      <c r="G12" s="38">
        <v>2</v>
      </c>
      <c r="H12" s="38">
        <v>2</v>
      </c>
      <c r="I12" s="38">
        <v>0</v>
      </c>
      <c r="J12" s="38">
        <v>2</v>
      </c>
    </row>
    <row r="13" spans="1:10" ht="12.75">
      <c r="A13" s="24" t="s">
        <v>14</v>
      </c>
      <c r="B13" s="38">
        <v>4</v>
      </c>
      <c r="C13" s="38">
        <v>5</v>
      </c>
      <c r="D13" s="38">
        <v>3</v>
      </c>
      <c r="E13" s="45">
        <v>6</v>
      </c>
      <c r="F13" s="26" t="s">
        <v>14</v>
      </c>
      <c r="G13" s="38">
        <v>0</v>
      </c>
      <c r="H13" s="38">
        <v>1</v>
      </c>
      <c r="I13" s="38">
        <v>2</v>
      </c>
      <c r="J13" s="38">
        <v>4</v>
      </c>
    </row>
    <row r="14" spans="1:10" ht="12.75">
      <c r="A14" s="24" t="s">
        <v>16</v>
      </c>
      <c r="B14" s="38">
        <v>1</v>
      </c>
      <c r="C14" s="38">
        <v>4</v>
      </c>
      <c r="D14" s="38">
        <v>3</v>
      </c>
      <c r="E14" s="45">
        <v>4</v>
      </c>
      <c r="F14" s="26" t="s">
        <v>16</v>
      </c>
      <c r="G14" s="38">
        <v>1</v>
      </c>
      <c r="H14" s="38">
        <v>1</v>
      </c>
      <c r="I14" s="38">
        <v>0</v>
      </c>
      <c r="J14" s="38">
        <v>2</v>
      </c>
    </row>
    <row r="15" spans="1:10" ht="12.75">
      <c r="A15" s="223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2.75">
      <c r="A16" s="24" t="s">
        <v>0</v>
      </c>
      <c r="B16" s="38">
        <f>SUM(B7:B9)</f>
        <v>8</v>
      </c>
      <c r="C16" s="38">
        <f>SUM(C7:C9)</f>
        <v>15</v>
      </c>
      <c r="D16" s="38">
        <f>SUM(D7:D9)</f>
        <v>9</v>
      </c>
      <c r="E16" s="38">
        <f>SUM(E7:E9)</f>
        <v>30</v>
      </c>
      <c r="F16" s="42"/>
      <c r="G16" s="38">
        <f>SUM(G7:G9)</f>
        <v>3</v>
      </c>
      <c r="H16" s="38">
        <f>SUM(H7:H9)</f>
        <v>4</v>
      </c>
      <c r="I16" s="38">
        <f>SUM(I7:I9)</f>
        <v>2</v>
      </c>
      <c r="J16" s="38">
        <f>SUM(J7:J9)</f>
        <v>8</v>
      </c>
    </row>
    <row r="17" spans="2:11" ht="12.75">
      <c r="B17">
        <f>SUM(B12:B14)</f>
        <v>8</v>
      </c>
      <c r="C17">
        <f>SUM(C12:C14)</f>
        <v>15</v>
      </c>
      <c r="D17">
        <f>SUM(D12:D14)</f>
        <v>9</v>
      </c>
      <c r="E17">
        <f>SUM(E12:E14)</f>
        <v>30</v>
      </c>
      <c r="G17">
        <f>SUM(G12:G14)</f>
        <v>3</v>
      </c>
      <c r="H17">
        <f>SUM(H12:H14)</f>
        <v>4</v>
      </c>
      <c r="I17">
        <f>SUM(I12:I14)</f>
        <v>2</v>
      </c>
      <c r="J17">
        <f>SUM(J12:J14)</f>
        <v>8</v>
      </c>
      <c r="K17">
        <f>SUM(B17:J17)</f>
        <v>79</v>
      </c>
    </row>
    <row r="19" ht="12.75">
      <c r="A19" t="s">
        <v>2</v>
      </c>
    </row>
    <row r="20" spans="1:15" ht="25.5">
      <c r="A20" s="12" t="s">
        <v>23</v>
      </c>
      <c r="B20" s="12" t="s">
        <v>36</v>
      </c>
      <c r="C20" s="12" t="s">
        <v>120</v>
      </c>
      <c r="D20" s="12" t="s">
        <v>121</v>
      </c>
      <c r="E20" s="13" t="s">
        <v>95</v>
      </c>
      <c r="F20" s="12" t="s">
        <v>19</v>
      </c>
      <c r="G20" s="12" t="s">
        <v>22</v>
      </c>
      <c r="H20" s="12" t="s">
        <v>136</v>
      </c>
      <c r="I20" s="12" t="s">
        <v>18</v>
      </c>
      <c r="J20" s="12" t="s">
        <v>174</v>
      </c>
      <c r="K20" s="12" t="s">
        <v>41</v>
      </c>
      <c r="L20" s="12" t="s">
        <v>137</v>
      </c>
      <c r="M20" s="12" t="s">
        <v>138</v>
      </c>
      <c r="N20" s="12" t="s">
        <v>139</v>
      </c>
      <c r="O20" s="12" t="s">
        <v>140</v>
      </c>
    </row>
    <row r="21" spans="1:15" ht="12.75">
      <c r="A21">
        <v>163</v>
      </c>
      <c r="B21" t="s">
        <v>71</v>
      </c>
      <c r="C21">
        <v>1965</v>
      </c>
      <c r="D21">
        <v>1975</v>
      </c>
      <c r="E21" s="8">
        <v>0.018180767131692897</v>
      </c>
      <c r="F21" s="5" t="s">
        <v>20</v>
      </c>
      <c r="G21" s="5" t="s">
        <v>20</v>
      </c>
      <c r="H21" s="15">
        <v>0</v>
      </c>
      <c r="I21">
        <v>4</v>
      </c>
      <c r="J21">
        <v>2</v>
      </c>
      <c r="K21">
        <v>3735</v>
      </c>
      <c r="L21">
        <v>700000</v>
      </c>
      <c r="M21">
        <v>321442</v>
      </c>
      <c r="N21" s="8">
        <v>0.0039942</v>
      </c>
      <c r="O21" s="8">
        <v>0.21569950000000002</v>
      </c>
    </row>
    <row r="22" spans="1:15" ht="12.75">
      <c r="A22">
        <v>28</v>
      </c>
      <c r="B22" t="s">
        <v>76</v>
      </c>
      <c r="C22">
        <v>1859</v>
      </c>
      <c r="D22">
        <v>1859</v>
      </c>
      <c r="E22" s="8">
        <v>0.15243280342799903</v>
      </c>
      <c r="F22" s="5" t="s">
        <v>20</v>
      </c>
      <c r="G22" s="5" t="s">
        <v>20</v>
      </c>
      <c r="H22" s="15">
        <v>0</v>
      </c>
      <c r="I22">
        <v>3</v>
      </c>
      <c r="J22">
        <v>0</v>
      </c>
      <c r="K22">
        <v>75</v>
      </c>
      <c r="L22">
        <v>10000</v>
      </c>
      <c r="M22">
        <v>12500</v>
      </c>
      <c r="N22" s="8">
        <v>0.0147915</v>
      </c>
      <c r="O22" s="8">
        <v>0.0822447</v>
      </c>
    </row>
    <row r="23" spans="1:15" ht="12.75">
      <c r="A23">
        <v>10</v>
      </c>
      <c r="B23" t="s">
        <v>87</v>
      </c>
      <c r="C23">
        <v>1848</v>
      </c>
      <c r="D23">
        <v>1848</v>
      </c>
      <c r="E23" s="8">
        <v>0.19477119476060417</v>
      </c>
      <c r="F23" s="5" t="s">
        <v>21</v>
      </c>
      <c r="G23" s="5" t="s">
        <v>7</v>
      </c>
      <c r="H23" s="15">
        <v>0</v>
      </c>
      <c r="I23">
        <v>3</v>
      </c>
      <c r="J23">
        <v>0</v>
      </c>
      <c r="K23">
        <v>143</v>
      </c>
      <c r="L23">
        <v>3600</v>
      </c>
      <c r="M23">
        <v>3927</v>
      </c>
      <c r="N23" s="8">
        <v>0.0183909</v>
      </c>
      <c r="O23" s="8">
        <v>0.0760322</v>
      </c>
    </row>
    <row r="24" spans="1:15" ht="12.75">
      <c r="A24">
        <v>136</v>
      </c>
      <c r="B24" t="s">
        <v>106</v>
      </c>
      <c r="C24">
        <v>1939</v>
      </c>
      <c r="D24">
        <v>1939</v>
      </c>
      <c r="E24" s="8">
        <v>0.29928378531093486</v>
      </c>
      <c r="F24" s="5" t="s">
        <v>21</v>
      </c>
      <c r="G24" s="5" t="s">
        <v>21</v>
      </c>
      <c r="H24" s="15">
        <v>0</v>
      </c>
      <c r="I24">
        <v>3</v>
      </c>
      <c r="J24">
        <v>2</v>
      </c>
      <c r="K24">
        <v>129</v>
      </c>
      <c r="L24">
        <v>20000</v>
      </c>
      <c r="M24">
        <v>8000</v>
      </c>
      <c r="N24" s="8">
        <v>0.0590574</v>
      </c>
      <c r="O24" s="8">
        <v>0.1382717</v>
      </c>
    </row>
    <row r="25" spans="1:15" ht="12.75">
      <c r="A25">
        <v>151</v>
      </c>
      <c r="B25" t="s">
        <v>109</v>
      </c>
      <c r="C25">
        <v>1950</v>
      </c>
      <c r="D25">
        <v>1953</v>
      </c>
      <c r="E25" s="8">
        <v>0.36052116384257077</v>
      </c>
      <c r="F25" s="5" t="s">
        <v>5</v>
      </c>
      <c r="G25" s="5" t="s">
        <v>7</v>
      </c>
      <c r="H25" s="15">
        <v>0</v>
      </c>
      <c r="I25">
        <v>5</v>
      </c>
      <c r="J25">
        <v>0</v>
      </c>
      <c r="K25">
        <v>1130</v>
      </c>
      <c r="L25">
        <v>739191</v>
      </c>
      <c r="M25">
        <v>170642</v>
      </c>
      <c r="N25" s="8">
        <v>0.0026702</v>
      </c>
      <c r="O25" s="8">
        <v>0.0047363</v>
      </c>
    </row>
    <row r="26" spans="1:15" ht="12.75">
      <c r="A26">
        <v>103</v>
      </c>
      <c r="B26" t="s">
        <v>105</v>
      </c>
      <c r="C26">
        <v>1913</v>
      </c>
      <c r="D26">
        <v>1913</v>
      </c>
      <c r="E26" s="8">
        <v>0.3668945481468367</v>
      </c>
      <c r="F26" s="5" t="s">
        <v>20</v>
      </c>
      <c r="G26" s="5" t="s">
        <v>20</v>
      </c>
      <c r="H26" s="15">
        <v>0</v>
      </c>
      <c r="I26">
        <v>3</v>
      </c>
      <c r="J26">
        <v>1</v>
      </c>
      <c r="K26">
        <v>31</v>
      </c>
      <c r="L26">
        <v>42500</v>
      </c>
      <c r="M26">
        <v>18500</v>
      </c>
      <c r="N26" s="8">
        <v>0.0091181</v>
      </c>
      <c r="O26" s="8">
        <v>0.015734</v>
      </c>
    </row>
    <row r="27" spans="1:15" ht="12.75">
      <c r="A27">
        <v>55</v>
      </c>
      <c r="B27" t="s">
        <v>100</v>
      </c>
      <c r="C27">
        <v>1866</v>
      </c>
      <c r="D27">
        <v>1866</v>
      </c>
      <c r="E27" s="8">
        <v>0.4583506418732344</v>
      </c>
      <c r="F27" s="5" t="s">
        <v>20</v>
      </c>
      <c r="G27" s="5" t="s">
        <v>20</v>
      </c>
      <c r="H27" s="15">
        <v>0</v>
      </c>
      <c r="I27">
        <v>3</v>
      </c>
      <c r="J27">
        <v>5</v>
      </c>
      <c r="K27">
        <v>42</v>
      </c>
      <c r="L27">
        <v>14100</v>
      </c>
      <c r="M27">
        <v>30000</v>
      </c>
      <c r="N27" s="8">
        <v>0.06631329999999999</v>
      </c>
      <c r="O27" s="8">
        <v>0.07836480000000001</v>
      </c>
    </row>
    <row r="28" spans="1:15" ht="12.75">
      <c r="A28">
        <v>64</v>
      </c>
      <c r="B28" t="s">
        <v>123</v>
      </c>
      <c r="C28">
        <v>1879</v>
      </c>
      <c r="D28">
        <v>1883</v>
      </c>
      <c r="E28" s="8">
        <v>0.7307064774025127</v>
      </c>
      <c r="F28" s="5" t="s">
        <v>20</v>
      </c>
      <c r="G28" s="5" t="s">
        <v>20</v>
      </c>
      <c r="H28" s="15">
        <v>0</v>
      </c>
      <c r="I28">
        <v>4</v>
      </c>
      <c r="J28">
        <v>0</v>
      </c>
      <c r="K28">
        <v>1762</v>
      </c>
      <c r="L28">
        <v>3000</v>
      </c>
      <c r="M28">
        <v>11000</v>
      </c>
      <c r="N28" s="8">
        <v>0.0017914</v>
      </c>
      <c r="O28" s="8">
        <v>0.0006602</v>
      </c>
    </row>
    <row r="29" spans="1:15" ht="12.75">
      <c r="A29">
        <v>22</v>
      </c>
      <c r="B29" t="s">
        <v>96</v>
      </c>
      <c r="C29">
        <v>1853</v>
      </c>
      <c r="D29">
        <v>1856</v>
      </c>
      <c r="E29" s="8">
        <v>0.7418363456279363</v>
      </c>
      <c r="F29" s="5" t="s">
        <v>21</v>
      </c>
      <c r="G29" s="5" t="s">
        <v>21</v>
      </c>
      <c r="H29" s="15">
        <v>0</v>
      </c>
      <c r="I29">
        <v>4</v>
      </c>
      <c r="J29">
        <v>0</v>
      </c>
      <c r="K29">
        <v>861</v>
      </c>
      <c r="L29">
        <v>100000</v>
      </c>
      <c r="M29">
        <v>164200</v>
      </c>
      <c r="N29" s="8">
        <v>0.1354154</v>
      </c>
      <c r="O29" s="8">
        <v>0.0471254</v>
      </c>
    </row>
    <row r="30" spans="1:15" ht="12.75">
      <c r="A30">
        <v>211</v>
      </c>
      <c r="B30" t="s">
        <v>116</v>
      </c>
      <c r="C30">
        <v>1990</v>
      </c>
      <c r="D30">
        <v>1991</v>
      </c>
      <c r="E30" s="8">
        <v>0.7805092240045198</v>
      </c>
      <c r="F30" s="5" t="s">
        <v>21</v>
      </c>
      <c r="G30" s="5" t="s">
        <v>21</v>
      </c>
      <c r="H30" s="15">
        <v>0</v>
      </c>
      <c r="I30">
        <v>4</v>
      </c>
      <c r="J30">
        <v>0</v>
      </c>
      <c r="K30">
        <v>253</v>
      </c>
      <c r="L30">
        <v>25000</v>
      </c>
      <c r="M30">
        <v>1343</v>
      </c>
      <c r="N30" s="8">
        <v>0.0127095</v>
      </c>
      <c r="O30" s="8">
        <v>0.0035741</v>
      </c>
    </row>
    <row r="31" spans="1:15" ht="12.75">
      <c r="A31">
        <v>181</v>
      </c>
      <c r="B31" t="s">
        <v>114</v>
      </c>
      <c r="C31">
        <v>1973</v>
      </c>
      <c r="D31">
        <v>1973</v>
      </c>
      <c r="E31" s="8">
        <v>0.8019412097638516</v>
      </c>
      <c r="F31" s="5" t="s">
        <v>21</v>
      </c>
      <c r="G31" s="5" t="s">
        <v>7</v>
      </c>
      <c r="H31" s="15">
        <v>0</v>
      </c>
      <c r="I31">
        <v>3</v>
      </c>
      <c r="J31">
        <v>1</v>
      </c>
      <c r="K31">
        <v>19</v>
      </c>
      <c r="L31">
        <v>13401</v>
      </c>
      <c r="M31">
        <v>3000</v>
      </c>
      <c r="N31" s="8">
        <v>0.0133188</v>
      </c>
      <c r="O31" s="8">
        <v>0.0032894</v>
      </c>
    </row>
    <row r="32" spans="1:15" ht="12.75">
      <c r="A32">
        <v>157</v>
      </c>
      <c r="B32" t="s">
        <v>112</v>
      </c>
      <c r="C32">
        <v>1956</v>
      </c>
      <c r="D32">
        <v>1956</v>
      </c>
      <c r="E32" s="8">
        <v>0.8147506168212625</v>
      </c>
      <c r="F32" s="5" t="s">
        <v>21</v>
      </c>
      <c r="G32" s="5" t="s">
        <v>21</v>
      </c>
      <c r="H32" s="15">
        <v>0</v>
      </c>
      <c r="I32">
        <v>4</v>
      </c>
      <c r="J32">
        <v>0</v>
      </c>
      <c r="K32">
        <v>9</v>
      </c>
      <c r="L32">
        <v>3000</v>
      </c>
      <c r="M32">
        <v>221</v>
      </c>
      <c r="N32" s="8">
        <v>0.0052175</v>
      </c>
      <c r="O32" s="8">
        <v>0.0011863</v>
      </c>
    </row>
    <row r="33" spans="1:15" ht="12.75">
      <c r="A33">
        <v>49</v>
      </c>
      <c r="B33" t="s">
        <v>122</v>
      </c>
      <c r="C33">
        <v>1864</v>
      </c>
      <c r="D33">
        <v>1870</v>
      </c>
      <c r="E33" s="8">
        <v>0.8222739272450669</v>
      </c>
      <c r="F33" s="5" t="s">
        <v>20</v>
      </c>
      <c r="G33" s="5" t="s">
        <v>20</v>
      </c>
      <c r="H33" s="15">
        <v>0</v>
      </c>
      <c r="I33">
        <v>3</v>
      </c>
      <c r="J33">
        <v>0</v>
      </c>
      <c r="K33">
        <v>1936</v>
      </c>
      <c r="L33">
        <v>110000</v>
      </c>
      <c r="M33">
        <v>200000</v>
      </c>
      <c r="N33" s="8">
        <v>0.0055131</v>
      </c>
      <c r="O33" s="8">
        <v>0.0011916</v>
      </c>
    </row>
    <row r="34" spans="1:15" ht="12.75">
      <c r="A34">
        <v>139</v>
      </c>
      <c r="B34" t="s">
        <v>107</v>
      </c>
      <c r="C34">
        <v>1939</v>
      </c>
      <c r="D34">
        <v>1945</v>
      </c>
      <c r="E34" s="8">
        <v>0.9067031136156358</v>
      </c>
      <c r="F34" s="5" t="s">
        <v>21</v>
      </c>
      <c r="G34" s="5" t="s">
        <v>21</v>
      </c>
      <c r="H34" s="15">
        <v>0</v>
      </c>
      <c r="I34">
        <v>5</v>
      </c>
      <c r="J34">
        <v>0</v>
      </c>
      <c r="K34">
        <v>2175</v>
      </c>
      <c r="L34">
        <v>5637000</v>
      </c>
      <c r="M34">
        <v>10639683</v>
      </c>
      <c r="N34" s="8">
        <v>0.1779559</v>
      </c>
      <c r="O34" s="8">
        <v>0.0183111</v>
      </c>
    </row>
    <row r="35" spans="1:15" ht="12.75">
      <c r="A35">
        <v>52</v>
      </c>
      <c r="B35" t="s">
        <v>97</v>
      </c>
      <c r="C35">
        <v>1865</v>
      </c>
      <c r="D35">
        <v>1866</v>
      </c>
      <c r="E35" s="8">
        <v>0.9288763259582288</v>
      </c>
      <c r="F35" s="5" t="s">
        <v>21</v>
      </c>
      <c r="G35" s="5" t="s">
        <v>7</v>
      </c>
      <c r="H35" s="15">
        <v>0</v>
      </c>
      <c r="I35">
        <v>4</v>
      </c>
      <c r="J35">
        <v>0</v>
      </c>
      <c r="K35">
        <v>197</v>
      </c>
      <c r="L35">
        <v>300</v>
      </c>
      <c r="M35">
        <v>700</v>
      </c>
      <c r="N35" s="8">
        <v>0.0211298</v>
      </c>
      <c r="O35" s="8">
        <v>0.0016179</v>
      </c>
    </row>
    <row r="36" spans="1:15" ht="12.75">
      <c r="A36">
        <v>16</v>
      </c>
      <c r="B36" t="s">
        <v>57</v>
      </c>
      <c r="C36">
        <v>1849</v>
      </c>
      <c r="D36">
        <v>1849</v>
      </c>
      <c r="E36" s="8">
        <v>0.9444086844946271</v>
      </c>
      <c r="F36" s="5" t="s">
        <v>20</v>
      </c>
      <c r="G36" s="5" t="s">
        <v>20</v>
      </c>
      <c r="H36" s="15">
        <v>0</v>
      </c>
      <c r="I36">
        <v>3</v>
      </c>
      <c r="J36">
        <v>1</v>
      </c>
      <c r="K36">
        <v>55</v>
      </c>
      <c r="L36">
        <v>1200</v>
      </c>
      <c r="M36">
        <v>1400</v>
      </c>
      <c r="N36" s="8">
        <v>0.1113608</v>
      </c>
      <c r="O36" s="8">
        <v>0.0065551</v>
      </c>
    </row>
    <row r="37" spans="1:15" ht="12.75">
      <c r="A37">
        <v>106</v>
      </c>
      <c r="B37" t="s">
        <v>59</v>
      </c>
      <c r="C37">
        <v>1914</v>
      </c>
      <c r="D37">
        <v>1918</v>
      </c>
      <c r="E37" s="8">
        <v>0.9731086037636831</v>
      </c>
      <c r="F37" s="5" t="s">
        <v>21</v>
      </c>
      <c r="G37" s="5" t="s">
        <v>21</v>
      </c>
      <c r="H37" s="15">
        <v>0</v>
      </c>
      <c r="I37">
        <v>5</v>
      </c>
      <c r="J37">
        <v>0</v>
      </c>
      <c r="K37">
        <v>1567</v>
      </c>
      <c r="L37">
        <v>3386200</v>
      </c>
      <c r="M37">
        <v>5191831</v>
      </c>
      <c r="N37" s="8">
        <v>0.0682371</v>
      </c>
      <c r="O37" s="8">
        <v>0.0018857</v>
      </c>
    </row>
    <row r="39" spans="1:15" ht="25.5">
      <c r="A39" s="12" t="s">
        <v>23</v>
      </c>
      <c r="B39" s="12" t="s">
        <v>36</v>
      </c>
      <c r="C39" s="12" t="s">
        <v>120</v>
      </c>
      <c r="D39" s="12" t="s">
        <v>121</v>
      </c>
      <c r="E39" s="13" t="s">
        <v>95</v>
      </c>
      <c r="F39" s="12" t="s">
        <v>19</v>
      </c>
      <c r="G39" s="12" t="s">
        <v>22</v>
      </c>
      <c r="H39" s="12" t="s">
        <v>136</v>
      </c>
      <c r="I39" s="12" t="s">
        <v>18</v>
      </c>
      <c r="J39" s="12" t="s">
        <v>174</v>
      </c>
      <c r="K39" s="12" t="s">
        <v>41</v>
      </c>
      <c r="L39" s="12" t="s">
        <v>137</v>
      </c>
      <c r="M39" s="12" t="s">
        <v>138</v>
      </c>
      <c r="N39" s="12" t="s">
        <v>139</v>
      </c>
      <c r="O39" s="12" t="s">
        <v>140</v>
      </c>
    </row>
    <row r="40" spans="1:15" ht="12.75">
      <c r="A40">
        <v>145</v>
      </c>
      <c r="B40" t="s">
        <v>54</v>
      </c>
      <c r="C40">
        <v>1940</v>
      </c>
      <c r="D40">
        <v>1941</v>
      </c>
      <c r="E40" s="8">
        <v>0.04187408084983803</v>
      </c>
      <c r="F40" s="5" t="s">
        <v>20</v>
      </c>
      <c r="G40" s="5" t="s">
        <v>20</v>
      </c>
      <c r="H40" s="15">
        <v>1</v>
      </c>
      <c r="I40">
        <v>0</v>
      </c>
      <c r="J40">
        <v>0</v>
      </c>
      <c r="K40">
        <v>53</v>
      </c>
      <c r="L40">
        <v>700</v>
      </c>
      <c r="M40">
        <v>700</v>
      </c>
      <c r="N40" s="8">
        <v>0.0033143</v>
      </c>
      <c r="O40" s="8">
        <v>0.0758349</v>
      </c>
    </row>
    <row r="41" spans="1:15" ht="12.75">
      <c r="A41">
        <v>76</v>
      </c>
      <c r="B41" t="s">
        <v>74</v>
      </c>
      <c r="C41">
        <v>1897</v>
      </c>
      <c r="D41">
        <v>1897</v>
      </c>
      <c r="E41" s="8">
        <v>0.07989682900925504</v>
      </c>
      <c r="F41" s="5" t="s">
        <v>21</v>
      </c>
      <c r="G41" s="5" t="s">
        <v>21</v>
      </c>
      <c r="H41" s="15">
        <v>1</v>
      </c>
      <c r="I41">
        <v>0</v>
      </c>
      <c r="J41">
        <v>0</v>
      </c>
      <c r="K41">
        <v>94</v>
      </c>
      <c r="L41">
        <v>600</v>
      </c>
      <c r="M41">
        <v>1400</v>
      </c>
      <c r="N41" s="8">
        <v>0.0021064</v>
      </c>
      <c r="O41" s="8">
        <v>0.0242576</v>
      </c>
    </row>
    <row r="42" spans="1:15" ht="12.75">
      <c r="A42">
        <v>189</v>
      </c>
      <c r="B42" t="s">
        <v>81</v>
      </c>
      <c r="C42">
        <v>1977</v>
      </c>
      <c r="D42">
        <v>1978</v>
      </c>
      <c r="E42" s="8">
        <v>0.1006129310601327</v>
      </c>
      <c r="F42" s="5" t="s">
        <v>21</v>
      </c>
      <c r="G42" s="5" t="s">
        <v>21</v>
      </c>
      <c r="H42" s="15">
        <v>0</v>
      </c>
      <c r="I42">
        <v>0</v>
      </c>
      <c r="J42">
        <v>2</v>
      </c>
      <c r="K42">
        <v>226</v>
      </c>
      <c r="L42">
        <v>3500</v>
      </c>
      <c r="M42">
        <v>2500</v>
      </c>
      <c r="N42" s="8">
        <v>0.0006763</v>
      </c>
      <c r="O42" s="8">
        <v>0.0060455000000000005</v>
      </c>
    </row>
    <row r="43" spans="1:15" ht="12.75">
      <c r="A43">
        <v>73</v>
      </c>
      <c r="B43" t="s">
        <v>78</v>
      </c>
      <c r="C43">
        <v>1894</v>
      </c>
      <c r="D43">
        <v>1895</v>
      </c>
      <c r="E43" s="8">
        <v>0.15497080833972227</v>
      </c>
      <c r="F43" s="5" t="s">
        <v>20</v>
      </c>
      <c r="G43" s="5" t="s">
        <v>20</v>
      </c>
      <c r="H43" s="15">
        <v>1</v>
      </c>
      <c r="I43">
        <v>0</v>
      </c>
      <c r="J43">
        <v>0</v>
      </c>
      <c r="K43">
        <v>242</v>
      </c>
      <c r="L43">
        <v>5000</v>
      </c>
      <c r="M43">
        <v>10000</v>
      </c>
      <c r="N43" s="8">
        <v>0.0282584</v>
      </c>
      <c r="O43" s="8">
        <v>0.1540882</v>
      </c>
    </row>
    <row r="44" spans="1:15" ht="12.75">
      <c r="A44">
        <v>166</v>
      </c>
      <c r="B44" t="s">
        <v>83</v>
      </c>
      <c r="C44">
        <v>1965</v>
      </c>
      <c r="D44">
        <v>1965</v>
      </c>
      <c r="E44" s="8">
        <v>0.17617369669069474</v>
      </c>
      <c r="F44" s="5" t="s">
        <v>20</v>
      </c>
      <c r="G44" s="5" t="s">
        <v>7</v>
      </c>
      <c r="H44" s="15">
        <v>1</v>
      </c>
      <c r="I44">
        <v>0</v>
      </c>
      <c r="J44">
        <v>0</v>
      </c>
      <c r="K44">
        <v>50</v>
      </c>
      <c r="L44">
        <v>3800</v>
      </c>
      <c r="M44">
        <v>3261</v>
      </c>
      <c r="N44" s="8">
        <v>0.0111593</v>
      </c>
      <c r="O44" s="8">
        <v>0.0521833</v>
      </c>
    </row>
    <row r="45" spans="1:15" ht="12.75">
      <c r="A45">
        <v>147</v>
      </c>
      <c r="B45" t="s">
        <v>86</v>
      </c>
      <c r="C45">
        <v>1948</v>
      </c>
      <c r="D45">
        <v>1949</v>
      </c>
      <c r="E45" s="8">
        <v>0.1836841097728189</v>
      </c>
      <c r="F45" s="5" t="s">
        <v>5</v>
      </c>
      <c r="G45" s="5" t="s">
        <v>21</v>
      </c>
      <c r="H45" s="15">
        <v>1</v>
      </c>
      <c r="I45">
        <v>0</v>
      </c>
      <c r="J45">
        <v>0</v>
      </c>
      <c r="K45">
        <v>169</v>
      </c>
      <c r="L45">
        <v>1000</v>
      </c>
      <c r="M45">
        <v>1000</v>
      </c>
      <c r="N45" s="8">
        <v>0.0118022</v>
      </c>
      <c r="O45" s="8">
        <v>0.0524505</v>
      </c>
    </row>
    <row r="46" spans="1:15" ht="12.75">
      <c r="A46">
        <v>202</v>
      </c>
      <c r="B46" t="s">
        <v>88</v>
      </c>
      <c r="C46">
        <v>1982</v>
      </c>
      <c r="D46">
        <v>1982</v>
      </c>
      <c r="E46" s="8">
        <v>0.22706536436795188</v>
      </c>
      <c r="F46" s="5" t="s">
        <v>21</v>
      </c>
      <c r="G46" s="5" t="s">
        <v>21</v>
      </c>
      <c r="H46" s="15">
        <v>1</v>
      </c>
      <c r="I46">
        <v>0</v>
      </c>
      <c r="J46">
        <v>0</v>
      </c>
      <c r="K46">
        <v>88</v>
      </c>
      <c r="L46">
        <v>655</v>
      </c>
      <c r="M46">
        <v>255</v>
      </c>
      <c r="N46" s="8">
        <v>0.0069185</v>
      </c>
      <c r="O46" s="8">
        <v>0.0235507</v>
      </c>
    </row>
    <row r="47" spans="1:15" ht="12.75">
      <c r="A47">
        <v>121</v>
      </c>
      <c r="B47" t="s">
        <v>161</v>
      </c>
      <c r="C47">
        <v>1931</v>
      </c>
      <c r="D47">
        <v>1933</v>
      </c>
      <c r="E47" s="8">
        <v>0.24698252729322523</v>
      </c>
      <c r="F47" s="5" t="s">
        <v>20</v>
      </c>
      <c r="G47" s="5" t="s">
        <v>20</v>
      </c>
      <c r="H47" s="15">
        <v>1</v>
      </c>
      <c r="I47">
        <v>0</v>
      </c>
      <c r="J47">
        <v>0</v>
      </c>
      <c r="K47">
        <v>505</v>
      </c>
      <c r="L47">
        <v>10000</v>
      </c>
      <c r="M47">
        <v>50000</v>
      </c>
      <c r="N47" s="8">
        <v>0.0411423</v>
      </c>
      <c r="O47" s="8">
        <v>0.1254375</v>
      </c>
    </row>
    <row r="48" spans="1:15" ht="12.75">
      <c r="A48">
        <v>19</v>
      </c>
      <c r="B48" t="s">
        <v>145</v>
      </c>
      <c r="C48">
        <v>1851</v>
      </c>
      <c r="D48">
        <v>1852</v>
      </c>
      <c r="E48" s="8">
        <v>0.26323867237008874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200</v>
      </c>
      <c r="L48">
        <v>800</v>
      </c>
      <c r="M48">
        <v>500</v>
      </c>
      <c r="N48" s="8">
        <v>0.0026585</v>
      </c>
      <c r="O48" s="8">
        <v>0.0074407</v>
      </c>
    </row>
    <row r="49" spans="1:15" ht="12.75">
      <c r="A49">
        <v>100</v>
      </c>
      <c r="B49" t="s">
        <v>124</v>
      </c>
      <c r="C49">
        <v>1912</v>
      </c>
      <c r="D49">
        <v>1913</v>
      </c>
      <c r="E49" s="8">
        <v>0.3016588723197741</v>
      </c>
      <c r="F49" s="5" t="s">
        <v>20</v>
      </c>
      <c r="G49" s="5" t="s">
        <v>20</v>
      </c>
      <c r="H49" s="15">
        <v>0</v>
      </c>
      <c r="I49">
        <v>0</v>
      </c>
      <c r="J49">
        <v>1</v>
      </c>
      <c r="K49">
        <v>185</v>
      </c>
      <c r="L49">
        <v>52000</v>
      </c>
      <c r="M49">
        <v>30000</v>
      </c>
      <c r="N49" s="8">
        <v>0.0068374</v>
      </c>
      <c r="O49" s="8">
        <v>0.0158286</v>
      </c>
    </row>
    <row r="50" spans="1:15" ht="12.75">
      <c r="A50">
        <v>130</v>
      </c>
      <c r="B50" t="s">
        <v>78</v>
      </c>
      <c r="C50">
        <v>1937</v>
      </c>
      <c r="D50">
        <v>1941</v>
      </c>
      <c r="E50" s="8">
        <v>0.31298336616814787</v>
      </c>
      <c r="F50" s="5" t="s">
        <v>20</v>
      </c>
      <c r="G50" s="5" t="s">
        <v>9</v>
      </c>
      <c r="H50" s="15">
        <v>1</v>
      </c>
      <c r="I50">
        <v>0</v>
      </c>
      <c r="J50">
        <v>0</v>
      </c>
      <c r="K50">
        <v>1615</v>
      </c>
      <c r="L50">
        <v>250000</v>
      </c>
      <c r="M50">
        <v>750000</v>
      </c>
      <c r="N50" s="8">
        <v>0.0534113</v>
      </c>
      <c r="O50" s="8">
        <v>0.1172409</v>
      </c>
    </row>
    <row r="51" spans="1:15" ht="12.75">
      <c r="A51">
        <v>115</v>
      </c>
      <c r="B51" t="s">
        <v>74</v>
      </c>
      <c r="C51">
        <v>1919</v>
      </c>
      <c r="D51">
        <v>1922</v>
      </c>
      <c r="E51" s="8">
        <v>0.3234648230988207</v>
      </c>
      <c r="F51" s="5" t="s">
        <v>21</v>
      </c>
      <c r="G51" s="5" t="s">
        <v>21</v>
      </c>
      <c r="H51" s="15">
        <v>1</v>
      </c>
      <c r="I51">
        <v>0</v>
      </c>
      <c r="J51">
        <v>0</v>
      </c>
      <c r="K51">
        <v>1256</v>
      </c>
      <c r="L51">
        <v>30000</v>
      </c>
      <c r="M51">
        <v>20000</v>
      </c>
      <c r="N51" s="8">
        <v>0.0027839</v>
      </c>
      <c r="O51" s="8">
        <v>0.0058226</v>
      </c>
    </row>
    <row r="52" spans="1:15" ht="12.75">
      <c r="A52">
        <v>91</v>
      </c>
      <c r="B52" t="s">
        <v>104</v>
      </c>
      <c r="C52">
        <v>1907</v>
      </c>
      <c r="D52">
        <v>1907</v>
      </c>
      <c r="E52" s="8">
        <v>0.32402073732718895</v>
      </c>
      <c r="F52" s="5" t="s">
        <v>20</v>
      </c>
      <c r="G52" s="5" t="s">
        <v>20</v>
      </c>
      <c r="H52" s="15">
        <v>0</v>
      </c>
      <c r="I52">
        <v>0</v>
      </c>
      <c r="J52">
        <v>2</v>
      </c>
      <c r="K52">
        <v>64</v>
      </c>
      <c r="L52">
        <v>400</v>
      </c>
      <c r="M52">
        <v>600</v>
      </c>
      <c r="N52" s="8">
        <v>0.000225</v>
      </c>
      <c r="O52" s="8">
        <v>0.00046939999999999997</v>
      </c>
    </row>
    <row r="53" spans="1:15" ht="12.75">
      <c r="A53">
        <v>124</v>
      </c>
      <c r="B53" t="s">
        <v>162</v>
      </c>
      <c r="C53">
        <v>1932</v>
      </c>
      <c r="D53">
        <v>1935</v>
      </c>
      <c r="E53" s="8">
        <v>0.3309332335889284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1093</v>
      </c>
      <c r="L53">
        <v>36000</v>
      </c>
      <c r="M53">
        <v>56661</v>
      </c>
      <c r="N53" s="8">
        <v>0.0003539</v>
      </c>
      <c r="O53" s="8">
        <v>0.0007155</v>
      </c>
    </row>
    <row r="54" spans="1:15" ht="12.75">
      <c r="A54">
        <v>97</v>
      </c>
      <c r="B54" t="s">
        <v>156</v>
      </c>
      <c r="C54">
        <v>1911</v>
      </c>
      <c r="D54">
        <v>1912</v>
      </c>
      <c r="E54" s="8">
        <v>0.35147417488902016</v>
      </c>
      <c r="F54" s="5" t="s">
        <v>21</v>
      </c>
      <c r="G54" s="5" t="s">
        <v>21</v>
      </c>
      <c r="H54" s="15">
        <v>1</v>
      </c>
      <c r="I54">
        <v>0</v>
      </c>
      <c r="J54">
        <v>0</v>
      </c>
      <c r="K54">
        <v>386</v>
      </c>
      <c r="L54">
        <v>14000</v>
      </c>
      <c r="M54">
        <v>6000</v>
      </c>
      <c r="N54" s="8">
        <v>0.0180282</v>
      </c>
      <c r="O54" s="8">
        <v>0.0332649</v>
      </c>
    </row>
    <row r="55" spans="1:15" ht="12.75">
      <c r="A55">
        <v>125</v>
      </c>
      <c r="B55" t="s">
        <v>163</v>
      </c>
      <c r="C55">
        <v>1934</v>
      </c>
      <c r="D55">
        <v>1934</v>
      </c>
      <c r="E55" s="8">
        <v>0.3739313244569026</v>
      </c>
      <c r="F55" s="5" t="s">
        <v>20</v>
      </c>
      <c r="G55" s="5" t="s">
        <v>9</v>
      </c>
      <c r="H55" s="15">
        <v>1</v>
      </c>
      <c r="I55">
        <v>0</v>
      </c>
      <c r="J55">
        <v>0</v>
      </c>
      <c r="K55">
        <v>55</v>
      </c>
      <c r="L55">
        <v>100</v>
      </c>
      <c r="M55">
        <v>2000</v>
      </c>
      <c r="N55" s="8">
        <v>0.0005336</v>
      </c>
      <c r="O55" s="8">
        <v>0.0008934</v>
      </c>
    </row>
    <row r="56" spans="1:15" ht="12.75">
      <c r="A56">
        <v>67</v>
      </c>
      <c r="B56" t="s">
        <v>151</v>
      </c>
      <c r="C56">
        <v>1884</v>
      </c>
      <c r="D56">
        <v>1885</v>
      </c>
      <c r="E56" s="8">
        <v>0.39199288643269303</v>
      </c>
      <c r="F56" s="5" t="s">
        <v>20</v>
      </c>
      <c r="G56" s="5" t="s">
        <v>20</v>
      </c>
      <c r="H56" s="15">
        <v>1</v>
      </c>
      <c r="I56">
        <v>0</v>
      </c>
      <c r="J56">
        <v>0</v>
      </c>
      <c r="K56">
        <v>291</v>
      </c>
      <c r="L56">
        <v>2100</v>
      </c>
      <c r="M56">
        <v>10000</v>
      </c>
      <c r="N56" s="8">
        <v>0.1045231</v>
      </c>
      <c r="O56" s="8">
        <v>0.1621223</v>
      </c>
    </row>
    <row r="57" spans="1:15" ht="12.75">
      <c r="A57">
        <v>175</v>
      </c>
      <c r="B57" t="s">
        <v>168</v>
      </c>
      <c r="C57">
        <v>1969</v>
      </c>
      <c r="D57">
        <v>1969</v>
      </c>
      <c r="E57" s="8">
        <v>0.4169141785211818</v>
      </c>
      <c r="F57" s="5" t="s">
        <v>21</v>
      </c>
      <c r="G57" s="5" t="s">
        <v>7</v>
      </c>
      <c r="H57" s="15">
        <v>1</v>
      </c>
      <c r="I57">
        <v>0</v>
      </c>
      <c r="J57">
        <v>0</v>
      </c>
      <c r="K57">
        <v>5</v>
      </c>
      <c r="L57">
        <v>1200</v>
      </c>
      <c r="M57">
        <v>700</v>
      </c>
      <c r="N57" s="8">
        <v>0.0002667</v>
      </c>
      <c r="O57" s="8">
        <v>0.000373</v>
      </c>
    </row>
    <row r="58" spans="1:15" ht="12.75">
      <c r="A58">
        <v>199</v>
      </c>
      <c r="B58" t="s">
        <v>172</v>
      </c>
      <c r="C58">
        <v>1980</v>
      </c>
      <c r="D58">
        <v>1988</v>
      </c>
      <c r="E58" s="8">
        <v>0.41831632108688693</v>
      </c>
      <c r="F58" s="5" t="s">
        <v>5</v>
      </c>
      <c r="G58" s="5" t="s">
        <v>21</v>
      </c>
      <c r="H58" s="15">
        <v>1</v>
      </c>
      <c r="I58">
        <v>0</v>
      </c>
      <c r="J58">
        <v>0</v>
      </c>
      <c r="K58">
        <v>2890</v>
      </c>
      <c r="L58">
        <v>500000</v>
      </c>
      <c r="M58">
        <v>750000</v>
      </c>
      <c r="N58" s="8">
        <v>0.0058809</v>
      </c>
      <c r="O58" s="8">
        <v>0.0081776</v>
      </c>
    </row>
    <row r="59" spans="1:15" ht="12.75">
      <c r="A59">
        <v>58</v>
      </c>
      <c r="B59" t="s">
        <v>181</v>
      </c>
      <c r="C59">
        <v>1870</v>
      </c>
      <c r="D59">
        <v>1871</v>
      </c>
      <c r="E59" s="8">
        <v>0.47289574235243254</v>
      </c>
      <c r="F59" s="5" t="s">
        <v>20</v>
      </c>
      <c r="G59" s="5" t="s">
        <v>20</v>
      </c>
      <c r="H59" s="15">
        <v>0</v>
      </c>
      <c r="I59" s="15">
        <v>0</v>
      </c>
      <c r="J59" s="15">
        <v>1</v>
      </c>
      <c r="K59" s="15">
        <v>223</v>
      </c>
      <c r="L59">
        <v>52313</v>
      </c>
      <c r="M59">
        <v>152000</v>
      </c>
      <c r="N59" s="8">
        <v>0.11429629999999999</v>
      </c>
      <c r="O59" s="8">
        <v>0.1273982</v>
      </c>
    </row>
    <row r="60" spans="1:15" ht="12.75">
      <c r="A60">
        <v>83</v>
      </c>
      <c r="B60" t="s">
        <v>154</v>
      </c>
      <c r="C60">
        <v>1900</v>
      </c>
      <c r="D60">
        <v>1900</v>
      </c>
      <c r="E60" s="8">
        <v>0.4765747053323962</v>
      </c>
      <c r="F60" s="5" t="s">
        <v>20</v>
      </c>
      <c r="G60" s="5" t="s">
        <v>21</v>
      </c>
      <c r="H60" s="15">
        <v>1</v>
      </c>
      <c r="I60">
        <v>0</v>
      </c>
      <c r="J60">
        <v>0</v>
      </c>
      <c r="K60">
        <v>55</v>
      </c>
      <c r="L60">
        <v>242</v>
      </c>
      <c r="M60">
        <v>3758</v>
      </c>
      <c r="N60" s="8">
        <v>0.1092385</v>
      </c>
      <c r="O60" s="8">
        <v>0.1199774</v>
      </c>
    </row>
    <row r="61" spans="1:15" ht="12.75">
      <c r="A61">
        <v>205</v>
      </c>
      <c r="B61" t="s">
        <v>173</v>
      </c>
      <c r="C61">
        <v>1982</v>
      </c>
      <c r="D61">
        <v>1982</v>
      </c>
      <c r="E61" s="8">
        <v>0.4783993989397966</v>
      </c>
      <c r="F61" s="5" t="s">
        <v>5</v>
      </c>
      <c r="G61" s="5" t="s">
        <v>7</v>
      </c>
      <c r="H61" s="15">
        <v>1</v>
      </c>
      <c r="I61">
        <v>0</v>
      </c>
      <c r="J61">
        <v>0</v>
      </c>
      <c r="K61">
        <v>138</v>
      </c>
      <c r="L61">
        <v>1000</v>
      </c>
      <c r="M61">
        <v>235</v>
      </c>
      <c r="N61" s="8">
        <v>0.0034384</v>
      </c>
      <c r="O61" s="8">
        <v>0.0037489</v>
      </c>
    </row>
    <row r="62" spans="1:15" ht="12.75">
      <c r="A62">
        <v>60</v>
      </c>
      <c r="B62" t="s">
        <v>150</v>
      </c>
      <c r="C62">
        <v>1876</v>
      </c>
      <c r="D62">
        <v>1876</v>
      </c>
      <c r="E62" s="8">
        <v>0.47999297999297996</v>
      </c>
      <c r="F62" s="5" t="s">
        <v>20</v>
      </c>
      <c r="G62" s="5" t="s">
        <v>20</v>
      </c>
      <c r="H62" s="15">
        <v>1</v>
      </c>
      <c r="I62">
        <v>0</v>
      </c>
      <c r="J62">
        <v>0</v>
      </c>
      <c r="K62">
        <v>30</v>
      </c>
      <c r="L62">
        <v>2000</v>
      </c>
      <c r="M62">
        <v>2000</v>
      </c>
      <c r="N62" s="8">
        <v>0.0002735</v>
      </c>
      <c r="O62" s="8">
        <v>0.0002963</v>
      </c>
    </row>
    <row r="63" spans="1:15" ht="12.75">
      <c r="A63">
        <v>118</v>
      </c>
      <c r="B63" t="s">
        <v>160</v>
      </c>
      <c r="C63">
        <v>1929</v>
      </c>
      <c r="D63">
        <v>1929</v>
      </c>
      <c r="E63" s="8">
        <v>0.5136691288496333</v>
      </c>
      <c r="F63" s="5" t="s">
        <v>20</v>
      </c>
      <c r="G63" s="5" t="s">
        <v>9</v>
      </c>
      <c r="H63" s="15">
        <v>1</v>
      </c>
      <c r="I63">
        <v>0</v>
      </c>
      <c r="J63">
        <v>0</v>
      </c>
      <c r="K63">
        <v>109</v>
      </c>
      <c r="L63">
        <v>200</v>
      </c>
      <c r="M63">
        <v>3000</v>
      </c>
      <c r="N63" s="8">
        <v>0.1337485</v>
      </c>
      <c r="O63" s="8">
        <v>0.1266302</v>
      </c>
    </row>
    <row r="64" spans="1:15" ht="12.75">
      <c r="A64">
        <v>70</v>
      </c>
      <c r="B64" t="s">
        <v>152</v>
      </c>
      <c r="C64">
        <v>1885</v>
      </c>
      <c r="D64">
        <v>1885</v>
      </c>
      <c r="E64" s="8">
        <v>0.516368240188099</v>
      </c>
      <c r="F64" s="5" t="s">
        <v>21</v>
      </c>
      <c r="G64" s="5" t="s">
        <v>21</v>
      </c>
      <c r="H64" s="15">
        <v>1</v>
      </c>
      <c r="I64">
        <v>0</v>
      </c>
      <c r="J64">
        <v>0</v>
      </c>
      <c r="K64">
        <v>19</v>
      </c>
      <c r="L64">
        <v>800</v>
      </c>
      <c r="M64">
        <v>200</v>
      </c>
      <c r="N64" s="8">
        <v>0.0002855</v>
      </c>
      <c r="O64" s="8">
        <v>0.0002674</v>
      </c>
    </row>
    <row r="65" spans="1:15" ht="12.75">
      <c r="A65">
        <v>88</v>
      </c>
      <c r="B65" t="s">
        <v>103</v>
      </c>
      <c r="C65">
        <v>1906</v>
      </c>
      <c r="D65">
        <v>1906</v>
      </c>
      <c r="E65" s="8">
        <v>0.5425877422734415</v>
      </c>
      <c r="F65" s="5" t="s">
        <v>20</v>
      </c>
      <c r="G65" s="5" t="s">
        <v>7</v>
      </c>
      <c r="H65" s="15">
        <v>0</v>
      </c>
      <c r="I65">
        <v>0</v>
      </c>
      <c r="J65">
        <v>2</v>
      </c>
      <c r="K65">
        <v>55</v>
      </c>
      <c r="L65">
        <v>400</v>
      </c>
      <c r="M65">
        <v>600</v>
      </c>
      <c r="N65" s="8">
        <v>0.0005179</v>
      </c>
      <c r="O65" s="8">
        <v>0.0004366</v>
      </c>
    </row>
    <row r="66" spans="1:15" ht="12.75">
      <c r="A66">
        <v>37</v>
      </c>
      <c r="B66" t="s">
        <v>148</v>
      </c>
      <c r="C66">
        <v>1860</v>
      </c>
      <c r="D66">
        <v>1861</v>
      </c>
      <c r="E66" s="8">
        <v>0.64720071982782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97</v>
      </c>
      <c r="L66">
        <v>600</v>
      </c>
      <c r="M66">
        <v>400</v>
      </c>
      <c r="N66" s="8">
        <v>0.0286275</v>
      </c>
      <c r="O66" s="8">
        <v>0.0156053</v>
      </c>
    </row>
    <row r="67" spans="1:15" ht="12.75">
      <c r="A67">
        <v>190</v>
      </c>
      <c r="B67" t="s">
        <v>115</v>
      </c>
      <c r="C67">
        <v>1978</v>
      </c>
      <c r="D67">
        <v>1979</v>
      </c>
      <c r="E67" s="8">
        <v>0.6576725820360368</v>
      </c>
      <c r="F67" s="5" t="s">
        <v>21</v>
      </c>
      <c r="G67" s="5" t="s">
        <v>21</v>
      </c>
      <c r="H67" s="15">
        <v>0</v>
      </c>
      <c r="I67">
        <v>0</v>
      </c>
      <c r="J67">
        <v>1</v>
      </c>
      <c r="K67">
        <v>165</v>
      </c>
      <c r="L67">
        <v>2000</v>
      </c>
      <c r="M67">
        <v>1000</v>
      </c>
      <c r="N67" s="8">
        <v>0.0028981</v>
      </c>
      <c r="O67" s="8">
        <v>0.0015085</v>
      </c>
    </row>
    <row r="68" spans="1:15" ht="12.75">
      <c r="A68">
        <v>85</v>
      </c>
      <c r="B68" t="s">
        <v>155</v>
      </c>
      <c r="C68">
        <v>1904</v>
      </c>
      <c r="D68">
        <v>1905</v>
      </c>
      <c r="E68" s="8">
        <v>0.6749071389744519</v>
      </c>
      <c r="F68" s="5" t="s">
        <v>21</v>
      </c>
      <c r="G68" s="5" t="s">
        <v>21</v>
      </c>
      <c r="H68" s="15">
        <v>1</v>
      </c>
      <c r="I68">
        <v>0</v>
      </c>
      <c r="J68">
        <v>0</v>
      </c>
      <c r="K68">
        <v>586</v>
      </c>
      <c r="L68">
        <v>71453</v>
      </c>
      <c r="M68">
        <v>80378</v>
      </c>
      <c r="N68" s="8">
        <v>0.1132343</v>
      </c>
      <c r="O68" s="8">
        <v>0.0545433</v>
      </c>
    </row>
    <row r="69" spans="1:15" ht="12.75">
      <c r="A69">
        <v>160</v>
      </c>
      <c r="B69" t="s">
        <v>166</v>
      </c>
      <c r="C69">
        <v>1962</v>
      </c>
      <c r="D69">
        <v>1962</v>
      </c>
      <c r="E69" s="8">
        <v>0.6784134036478943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34</v>
      </c>
      <c r="L69">
        <v>500</v>
      </c>
      <c r="M69">
        <v>1353</v>
      </c>
      <c r="N69" s="8">
        <v>0.1038925</v>
      </c>
      <c r="O69" s="8">
        <v>0.0492479</v>
      </c>
    </row>
    <row r="70" spans="1:15" ht="12.75">
      <c r="A70">
        <v>4</v>
      </c>
      <c r="B70" t="s">
        <v>142</v>
      </c>
      <c r="C70">
        <v>1828</v>
      </c>
      <c r="D70">
        <v>1829</v>
      </c>
      <c r="E70" s="8">
        <v>0.7285187792059701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507</v>
      </c>
      <c r="L70">
        <v>50000</v>
      </c>
      <c r="M70">
        <v>80000</v>
      </c>
      <c r="N70" s="8">
        <v>0.1525648</v>
      </c>
      <c r="O70" s="8">
        <v>0.056853</v>
      </c>
    </row>
    <row r="71" spans="1:15" ht="12.75">
      <c r="A71">
        <v>133</v>
      </c>
      <c r="B71" t="s">
        <v>165</v>
      </c>
      <c r="C71">
        <v>1938</v>
      </c>
      <c r="D71">
        <v>1938</v>
      </c>
      <c r="E71" s="8">
        <v>0.7355863796809609</v>
      </c>
      <c r="F71" s="5" t="s">
        <v>21</v>
      </c>
      <c r="G71" s="5" t="s">
        <v>7</v>
      </c>
      <c r="H71" s="15">
        <v>1</v>
      </c>
      <c r="I71">
        <v>0</v>
      </c>
      <c r="J71">
        <v>0</v>
      </c>
      <c r="K71">
        <v>14</v>
      </c>
      <c r="L71">
        <v>1200</v>
      </c>
      <c r="M71">
        <v>526</v>
      </c>
      <c r="N71" s="8">
        <v>0.1643592</v>
      </c>
      <c r="O71" s="8">
        <v>0.0590805</v>
      </c>
    </row>
    <row r="72" spans="1:15" ht="12.75">
      <c r="A72">
        <v>43</v>
      </c>
      <c r="B72" t="s">
        <v>149</v>
      </c>
      <c r="C72">
        <v>1863</v>
      </c>
      <c r="D72">
        <v>1863</v>
      </c>
      <c r="E72" s="8">
        <v>0.7650384651033459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15</v>
      </c>
      <c r="L72">
        <v>300</v>
      </c>
      <c r="M72">
        <v>700</v>
      </c>
      <c r="N72" s="8">
        <v>0.0008254</v>
      </c>
      <c r="O72" s="8">
        <v>0.0002535</v>
      </c>
    </row>
    <row r="73" spans="1:15" ht="12.75">
      <c r="A73">
        <v>109</v>
      </c>
      <c r="B73" t="s">
        <v>157</v>
      </c>
      <c r="C73">
        <v>1919</v>
      </c>
      <c r="D73">
        <v>1920</v>
      </c>
      <c r="E73" s="8">
        <v>0.7706129001955611</v>
      </c>
      <c r="F73" s="5" t="s">
        <v>21</v>
      </c>
      <c r="G73" s="5" t="s">
        <v>21</v>
      </c>
      <c r="H73" s="15">
        <v>1</v>
      </c>
      <c r="I73">
        <v>0</v>
      </c>
      <c r="J73">
        <v>0</v>
      </c>
      <c r="K73">
        <v>613</v>
      </c>
      <c r="L73">
        <v>60000</v>
      </c>
      <c r="M73">
        <v>40000</v>
      </c>
      <c r="N73" s="8">
        <v>0.0631666</v>
      </c>
      <c r="O73" s="8">
        <v>0.0188027</v>
      </c>
    </row>
    <row r="74" spans="1:15" ht="12.75">
      <c r="A74">
        <v>172</v>
      </c>
      <c r="B74" t="s">
        <v>167</v>
      </c>
      <c r="C74">
        <v>1969</v>
      </c>
      <c r="D74">
        <v>1970</v>
      </c>
      <c r="E74" s="8">
        <v>0.7869404082593094</v>
      </c>
      <c r="F74" s="5" t="s">
        <v>5</v>
      </c>
      <c r="G74" s="5" t="s">
        <v>7</v>
      </c>
      <c r="H74" s="15">
        <v>1</v>
      </c>
      <c r="I74">
        <v>0</v>
      </c>
      <c r="J74">
        <v>0</v>
      </c>
      <c r="K74">
        <v>520</v>
      </c>
      <c r="L74">
        <v>5000</v>
      </c>
      <c r="M74">
        <v>368</v>
      </c>
      <c r="N74" s="8">
        <v>0.0066886</v>
      </c>
      <c r="O74" s="8">
        <v>0.0018109</v>
      </c>
    </row>
    <row r="75" spans="1:15" ht="12.75">
      <c r="A75">
        <v>61</v>
      </c>
      <c r="B75" t="s">
        <v>142</v>
      </c>
      <c r="C75">
        <v>1877</v>
      </c>
      <c r="D75">
        <v>1878</v>
      </c>
      <c r="E75" s="8">
        <v>0.7969822950027192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267</v>
      </c>
      <c r="L75">
        <v>120000</v>
      </c>
      <c r="M75">
        <v>165000</v>
      </c>
      <c r="N75" s="8">
        <v>0.1318926</v>
      </c>
      <c r="O75" s="8">
        <v>0.0335974</v>
      </c>
    </row>
    <row r="76" spans="1:15" ht="12.75">
      <c r="A76">
        <v>7</v>
      </c>
      <c r="B76" t="s">
        <v>143</v>
      </c>
      <c r="C76">
        <v>1846</v>
      </c>
      <c r="D76">
        <v>1848</v>
      </c>
      <c r="E76" s="8">
        <v>0.8218463744627437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632</v>
      </c>
      <c r="L76">
        <v>13283</v>
      </c>
      <c r="M76">
        <v>6000</v>
      </c>
      <c r="N76" s="8">
        <v>0.0827573</v>
      </c>
      <c r="O76" s="8">
        <v>0.0179395</v>
      </c>
    </row>
    <row r="77" spans="1:15" ht="12.75">
      <c r="A77">
        <v>112</v>
      </c>
      <c r="B77" t="s">
        <v>125</v>
      </c>
      <c r="C77">
        <v>1919</v>
      </c>
      <c r="D77">
        <v>1919</v>
      </c>
      <c r="E77" s="8">
        <v>0.8248436972145479</v>
      </c>
      <c r="F77" s="5" t="s">
        <v>20</v>
      </c>
      <c r="G77" s="5" t="s">
        <v>20</v>
      </c>
      <c r="H77" s="15">
        <v>0</v>
      </c>
      <c r="I77">
        <v>0</v>
      </c>
      <c r="J77">
        <v>1</v>
      </c>
      <c r="K77">
        <v>111</v>
      </c>
      <c r="L77">
        <v>5000</v>
      </c>
      <c r="M77">
        <v>6000</v>
      </c>
      <c r="N77" s="8">
        <v>0.0178238</v>
      </c>
      <c r="O77" s="8">
        <v>0.0037849</v>
      </c>
    </row>
    <row r="78" spans="1:15" ht="12.75">
      <c r="A78">
        <v>82</v>
      </c>
      <c r="B78" t="s">
        <v>102</v>
      </c>
      <c r="C78">
        <v>1900</v>
      </c>
      <c r="D78">
        <v>1900</v>
      </c>
      <c r="E78" s="8">
        <v>0.828197056718968</v>
      </c>
      <c r="F78" s="5" t="s">
        <v>20</v>
      </c>
      <c r="G78" s="5" t="s">
        <v>20</v>
      </c>
      <c r="H78" s="15">
        <v>0</v>
      </c>
      <c r="I78">
        <v>0</v>
      </c>
      <c r="J78">
        <v>1</v>
      </c>
      <c r="K78">
        <v>59</v>
      </c>
      <c r="L78">
        <v>1003</v>
      </c>
      <c r="M78">
        <v>2000</v>
      </c>
      <c r="N78" s="8">
        <v>0.5783657</v>
      </c>
      <c r="O78" s="8">
        <v>0.1199774</v>
      </c>
    </row>
    <row r="79" spans="1:15" ht="12.75">
      <c r="A79">
        <v>1</v>
      </c>
      <c r="B79" t="s">
        <v>141</v>
      </c>
      <c r="C79">
        <v>1823</v>
      </c>
      <c r="D79">
        <v>1823</v>
      </c>
      <c r="E79" s="8">
        <v>0.8294401951354046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221</v>
      </c>
      <c r="L79">
        <v>400</v>
      </c>
      <c r="M79">
        <v>600</v>
      </c>
      <c r="N79" s="8">
        <v>0.1467643</v>
      </c>
      <c r="O79" s="8">
        <v>0.0301795</v>
      </c>
    </row>
    <row r="80" spans="1:15" ht="12.75">
      <c r="A80">
        <v>169</v>
      </c>
      <c r="B80" t="s">
        <v>127</v>
      </c>
      <c r="C80">
        <v>1967</v>
      </c>
      <c r="D80">
        <v>1967</v>
      </c>
      <c r="E80" s="8">
        <v>0.8473669278705525</v>
      </c>
      <c r="F80" s="5" t="s">
        <v>21</v>
      </c>
      <c r="G80" s="5" t="s">
        <v>21</v>
      </c>
      <c r="H80" s="15">
        <v>0</v>
      </c>
      <c r="I80">
        <v>0</v>
      </c>
      <c r="J80">
        <v>1</v>
      </c>
      <c r="K80">
        <v>6</v>
      </c>
      <c r="L80">
        <v>18600</v>
      </c>
      <c r="M80">
        <v>1000</v>
      </c>
      <c r="N80" s="8">
        <v>0.0086617</v>
      </c>
      <c r="O80" s="8">
        <v>0.0015602</v>
      </c>
    </row>
    <row r="81" spans="1:15" ht="12.75">
      <c r="A81">
        <v>148</v>
      </c>
      <c r="B81" t="s">
        <v>126</v>
      </c>
      <c r="C81">
        <v>1948</v>
      </c>
      <c r="D81">
        <v>1948</v>
      </c>
      <c r="E81" s="8">
        <v>0.8511948626171176</v>
      </c>
      <c r="F81" s="5" t="s">
        <v>21</v>
      </c>
      <c r="G81" s="5" t="s">
        <v>21</v>
      </c>
      <c r="H81" s="15">
        <v>0</v>
      </c>
      <c r="I81">
        <v>0</v>
      </c>
      <c r="J81">
        <v>1</v>
      </c>
      <c r="K81">
        <v>143</v>
      </c>
      <c r="L81">
        <v>5000</v>
      </c>
      <c r="M81">
        <v>3000</v>
      </c>
      <c r="N81" s="8">
        <v>0.0080855</v>
      </c>
      <c r="O81" s="8">
        <v>0.0014135</v>
      </c>
    </row>
    <row r="82" spans="1:15" ht="12.75">
      <c r="A82">
        <v>178</v>
      </c>
      <c r="B82" t="s">
        <v>169</v>
      </c>
      <c r="C82">
        <v>1971</v>
      </c>
      <c r="D82">
        <v>1971</v>
      </c>
      <c r="E82" s="8">
        <v>0.8598971805483704</v>
      </c>
      <c r="F82" s="5" t="s">
        <v>20</v>
      </c>
      <c r="G82" s="5" t="s">
        <v>20</v>
      </c>
      <c r="H82" s="15">
        <v>1</v>
      </c>
      <c r="I82">
        <v>0</v>
      </c>
      <c r="J82">
        <v>0</v>
      </c>
      <c r="K82">
        <v>15</v>
      </c>
      <c r="L82">
        <v>8000</v>
      </c>
      <c r="M82">
        <v>3000</v>
      </c>
      <c r="N82" s="8">
        <v>0.0531898</v>
      </c>
      <c r="O82" s="8">
        <v>0.0086662</v>
      </c>
    </row>
    <row r="83" spans="1:15" ht="12.75">
      <c r="A83">
        <v>34</v>
      </c>
      <c r="B83" t="s">
        <v>147</v>
      </c>
      <c r="C83">
        <v>1860</v>
      </c>
      <c r="D83">
        <v>1860</v>
      </c>
      <c r="E83" s="8">
        <v>0.8617575609800151</v>
      </c>
      <c r="F83" s="5" t="s">
        <v>20</v>
      </c>
      <c r="G83" s="5" t="s">
        <v>20</v>
      </c>
      <c r="H83" s="15">
        <v>1</v>
      </c>
      <c r="I83">
        <v>0</v>
      </c>
      <c r="J83">
        <v>0</v>
      </c>
      <c r="K83">
        <v>19</v>
      </c>
      <c r="L83">
        <v>300</v>
      </c>
      <c r="M83">
        <v>700</v>
      </c>
      <c r="N83" s="8">
        <v>0.0286275</v>
      </c>
      <c r="O83" s="8">
        <v>0.0045924</v>
      </c>
    </row>
    <row r="84" spans="1:15" ht="12.75">
      <c r="A84">
        <v>187</v>
      </c>
      <c r="B84" t="s">
        <v>170</v>
      </c>
      <c r="C84">
        <v>1975</v>
      </c>
      <c r="D84">
        <v>1979</v>
      </c>
      <c r="E84" s="8">
        <v>0.8918309050830214</v>
      </c>
      <c r="F84" s="5" t="s">
        <v>20</v>
      </c>
      <c r="G84" s="5" t="s">
        <v>20</v>
      </c>
      <c r="H84" s="15">
        <v>1</v>
      </c>
      <c r="I84">
        <v>0</v>
      </c>
      <c r="J84">
        <v>0</v>
      </c>
      <c r="K84">
        <v>1348</v>
      </c>
      <c r="L84">
        <v>3000</v>
      </c>
      <c r="M84">
        <v>5000</v>
      </c>
      <c r="N84" s="8">
        <v>0.0068374</v>
      </c>
      <c r="O84" s="8">
        <v>0.0008293</v>
      </c>
    </row>
    <row r="85" spans="1:15" ht="12.75">
      <c r="A85">
        <v>208</v>
      </c>
      <c r="B85" t="s">
        <v>171</v>
      </c>
      <c r="C85">
        <v>1987</v>
      </c>
      <c r="D85">
        <v>1987</v>
      </c>
      <c r="E85" s="8">
        <v>0.8930262159086979</v>
      </c>
      <c r="F85" s="5" t="s">
        <v>5</v>
      </c>
      <c r="G85" s="5" t="s">
        <v>7</v>
      </c>
      <c r="H85" s="15">
        <v>1</v>
      </c>
      <c r="I85">
        <v>0</v>
      </c>
      <c r="J85">
        <v>0</v>
      </c>
      <c r="K85">
        <v>33</v>
      </c>
      <c r="L85">
        <v>1800</v>
      </c>
      <c r="M85">
        <v>2200</v>
      </c>
      <c r="N85" s="8">
        <v>0.1084675</v>
      </c>
      <c r="O85" s="8">
        <v>0.0129931</v>
      </c>
    </row>
    <row r="86" spans="1:15" ht="12.75">
      <c r="A86">
        <v>13</v>
      </c>
      <c r="B86" t="s">
        <v>144</v>
      </c>
      <c r="C86">
        <v>1848</v>
      </c>
      <c r="D86">
        <v>1848</v>
      </c>
      <c r="E86" s="8">
        <v>0.8940127900037573</v>
      </c>
      <c r="F86" s="5" t="s">
        <v>20</v>
      </c>
      <c r="G86" s="5" t="s">
        <v>8</v>
      </c>
      <c r="H86" s="15">
        <v>1</v>
      </c>
      <c r="I86">
        <v>0</v>
      </c>
      <c r="J86">
        <v>0</v>
      </c>
      <c r="K86">
        <v>247</v>
      </c>
      <c r="L86">
        <v>2500</v>
      </c>
      <c r="M86">
        <v>3500</v>
      </c>
      <c r="N86" s="8">
        <v>0.0485381</v>
      </c>
      <c r="O86" s="8">
        <v>0.0057543</v>
      </c>
    </row>
    <row r="87" spans="1:15" ht="12.75">
      <c r="A87">
        <v>31</v>
      </c>
      <c r="B87" t="s">
        <v>146</v>
      </c>
      <c r="C87">
        <v>1859</v>
      </c>
      <c r="D87">
        <v>1860</v>
      </c>
      <c r="E87" s="8">
        <v>0.9081070244114609</v>
      </c>
      <c r="F87" s="5" t="s">
        <v>20</v>
      </c>
      <c r="G87" s="5" t="s">
        <v>20</v>
      </c>
      <c r="H87" s="15">
        <v>1</v>
      </c>
      <c r="I87">
        <v>0</v>
      </c>
      <c r="J87">
        <v>0</v>
      </c>
      <c r="K87">
        <v>156</v>
      </c>
      <c r="L87">
        <v>4000</v>
      </c>
      <c r="M87">
        <v>6000</v>
      </c>
      <c r="N87" s="8">
        <v>0.0267245</v>
      </c>
      <c r="O87" s="8">
        <v>0.0027043</v>
      </c>
    </row>
    <row r="88" spans="1:15" ht="12.75">
      <c r="A88">
        <v>116</v>
      </c>
      <c r="B88" t="s">
        <v>158</v>
      </c>
      <c r="C88">
        <v>1919</v>
      </c>
      <c r="D88">
        <v>1921</v>
      </c>
      <c r="E88" s="8">
        <v>0.9132831930895823</v>
      </c>
      <c r="F88" s="5" t="s">
        <v>5</v>
      </c>
      <c r="G88" s="5" t="s">
        <v>21</v>
      </c>
      <c r="H88" s="15">
        <v>1</v>
      </c>
      <c r="I88">
        <v>0</v>
      </c>
      <c r="J88">
        <v>0</v>
      </c>
      <c r="K88">
        <v>720</v>
      </c>
      <c r="L88">
        <v>5000</v>
      </c>
      <c r="M88">
        <v>35000</v>
      </c>
      <c r="N88" s="8">
        <v>0.0613224</v>
      </c>
      <c r="O88" s="8">
        <v>0.0058226</v>
      </c>
    </row>
    <row r="89" spans="1:15" ht="12.75">
      <c r="A89">
        <v>79</v>
      </c>
      <c r="B89" t="s">
        <v>153</v>
      </c>
      <c r="C89">
        <v>1898</v>
      </c>
      <c r="D89">
        <v>1898</v>
      </c>
      <c r="E89" s="8">
        <v>0.9205303952879911</v>
      </c>
      <c r="F89" s="5" t="s">
        <v>20</v>
      </c>
      <c r="G89" s="5" t="s">
        <v>20</v>
      </c>
      <c r="H89" s="15">
        <v>1</v>
      </c>
      <c r="I89">
        <v>0</v>
      </c>
      <c r="J89">
        <v>0</v>
      </c>
      <c r="K89">
        <v>114</v>
      </c>
      <c r="L89">
        <v>2910</v>
      </c>
      <c r="M89">
        <v>775</v>
      </c>
      <c r="N89" s="8">
        <v>0.1970619</v>
      </c>
      <c r="O89" s="8">
        <v>0.0170124</v>
      </c>
    </row>
    <row r="90" spans="1:15" ht="12.75">
      <c r="A90">
        <v>94</v>
      </c>
      <c r="B90" t="s">
        <v>146</v>
      </c>
      <c r="C90">
        <v>1909</v>
      </c>
      <c r="D90">
        <v>1910</v>
      </c>
      <c r="E90" s="8">
        <v>0.9221056375600214</v>
      </c>
      <c r="F90" s="5" t="s">
        <v>20</v>
      </c>
      <c r="G90" s="5" t="s">
        <v>20</v>
      </c>
      <c r="H90" s="15">
        <v>1</v>
      </c>
      <c r="I90">
        <v>0</v>
      </c>
      <c r="J90">
        <v>0</v>
      </c>
      <c r="K90">
        <v>260</v>
      </c>
      <c r="L90">
        <v>2000</v>
      </c>
      <c r="M90">
        <v>8000</v>
      </c>
      <c r="N90" s="8">
        <v>0.014518</v>
      </c>
      <c r="O90" s="8">
        <v>0.0012264</v>
      </c>
    </row>
    <row r="91" spans="1:15" ht="12.75">
      <c r="A91">
        <v>127</v>
      </c>
      <c r="B91" t="s">
        <v>164</v>
      </c>
      <c r="C91">
        <v>1935</v>
      </c>
      <c r="D91">
        <v>1936</v>
      </c>
      <c r="E91" s="8">
        <v>0.9228420320211695</v>
      </c>
      <c r="F91" s="5" t="s">
        <v>20</v>
      </c>
      <c r="G91" s="5" t="s">
        <v>21</v>
      </c>
      <c r="H91" s="15">
        <v>1</v>
      </c>
      <c r="I91">
        <v>0</v>
      </c>
      <c r="J91">
        <v>0</v>
      </c>
      <c r="K91">
        <v>220</v>
      </c>
      <c r="L91">
        <v>4000</v>
      </c>
      <c r="M91">
        <v>16000</v>
      </c>
      <c r="N91" s="8">
        <v>0.0511954</v>
      </c>
      <c r="O91" s="8">
        <v>0.0042804</v>
      </c>
    </row>
    <row r="92" spans="1:15" ht="12.75">
      <c r="A92">
        <v>193</v>
      </c>
      <c r="B92" t="s">
        <v>171</v>
      </c>
      <c r="C92">
        <v>1979</v>
      </c>
      <c r="D92">
        <v>1979</v>
      </c>
      <c r="E92" s="8">
        <v>0.9294567425353907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22</v>
      </c>
      <c r="L92">
        <v>13000</v>
      </c>
      <c r="M92">
        <v>8000</v>
      </c>
      <c r="N92" s="8">
        <v>0.1179594</v>
      </c>
      <c r="O92" s="8">
        <v>0.0089528</v>
      </c>
    </row>
    <row r="93" spans="1:15" ht="12.75">
      <c r="A93">
        <v>117</v>
      </c>
      <c r="B93" t="s">
        <v>159</v>
      </c>
      <c r="C93">
        <v>1920</v>
      </c>
      <c r="D93">
        <v>1920</v>
      </c>
      <c r="E93" s="8">
        <v>0.9480555739747397</v>
      </c>
      <c r="F93" s="5" t="s">
        <v>20</v>
      </c>
      <c r="G93" s="5" t="s">
        <v>20</v>
      </c>
      <c r="H93" s="15">
        <v>1</v>
      </c>
      <c r="I93">
        <v>0</v>
      </c>
      <c r="J93">
        <v>0</v>
      </c>
      <c r="K93">
        <v>140</v>
      </c>
      <c r="L93">
        <v>500</v>
      </c>
      <c r="M93">
        <v>500</v>
      </c>
      <c r="N93" s="8">
        <v>0.0271653</v>
      </c>
      <c r="O93" s="8">
        <v>0.0014884</v>
      </c>
    </row>
    <row r="94" spans="1:15" ht="12.75">
      <c r="A94">
        <v>40</v>
      </c>
      <c r="B94" t="s">
        <v>64</v>
      </c>
      <c r="C94">
        <v>1862</v>
      </c>
      <c r="D94">
        <v>1867</v>
      </c>
      <c r="E94" s="8">
        <v>0.9531609277994941</v>
      </c>
      <c r="F94" s="5" t="s">
        <v>21</v>
      </c>
      <c r="G94" s="5" t="s">
        <v>21</v>
      </c>
      <c r="H94" s="15">
        <v>1</v>
      </c>
      <c r="I94">
        <v>0</v>
      </c>
      <c r="J94">
        <v>0</v>
      </c>
      <c r="K94">
        <v>1757</v>
      </c>
      <c r="L94">
        <v>8000</v>
      </c>
      <c r="M94">
        <v>12000</v>
      </c>
      <c r="N94" s="8">
        <v>0.1061196</v>
      </c>
      <c r="O94" s="8">
        <v>0.0052148</v>
      </c>
    </row>
    <row r="95" spans="1:15" ht="12.75">
      <c r="A95">
        <v>46</v>
      </c>
      <c r="B95" t="s">
        <v>66</v>
      </c>
      <c r="C95">
        <v>1864</v>
      </c>
      <c r="D95">
        <v>1864</v>
      </c>
      <c r="E95" s="8">
        <v>0.9688964742707553</v>
      </c>
      <c r="F95" s="5" t="s">
        <v>20</v>
      </c>
      <c r="G95" s="5" t="s">
        <v>9</v>
      </c>
      <c r="H95" s="15">
        <v>0</v>
      </c>
      <c r="I95">
        <v>0</v>
      </c>
      <c r="J95">
        <v>1</v>
      </c>
      <c r="K95">
        <v>111</v>
      </c>
      <c r="L95">
        <v>1500</v>
      </c>
      <c r="M95">
        <v>3000</v>
      </c>
      <c r="N95" s="8">
        <v>0.09645190000000001</v>
      </c>
      <c r="O95" s="8">
        <v>0.0030963</v>
      </c>
    </row>
    <row r="96" spans="1:15" ht="12.75">
      <c r="A96">
        <v>154</v>
      </c>
      <c r="B96" t="s">
        <v>62</v>
      </c>
      <c r="C96">
        <v>1956</v>
      </c>
      <c r="D96">
        <v>1956</v>
      </c>
      <c r="E96" s="8">
        <v>0.9713255800154276</v>
      </c>
      <c r="F96" s="5" t="s">
        <v>20</v>
      </c>
      <c r="G96" s="5" t="s">
        <v>20</v>
      </c>
      <c r="H96" s="15">
        <v>1</v>
      </c>
      <c r="I96">
        <v>0</v>
      </c>
      <c r="J96">
        <v>0</v>
      </c>
      <c r="K96">
        <v>23</v>
      </c>
      <c r="L96">
        <v>1500</v>
      </c>
      <c r="M96">
        <v>2502</v>
      </c>
      <c r="N96" s="8">
        <v>0.1702454</v>
      </c>
      <c r="O96" s="8">
        <v>0.0050258</v>
      </c>
    </row>
    <row r="97" spans="1:15" ht="12.75">
      <c r="A97">
        <v>72</v>
      </c>
      <c r="B97" t="s">
        <v>54</v>
      </c>
      <c r="C97">
        <v>1893</v>
      </c>
      <c r="D97">
        <v>1893</v>
      </c>
      <c r="E97" s="8">
        <v>0.9751782296490444</v>
      </c>
      <c r="F97" s="5" t="s">
        <v>20</v>
      </c>
      <c r="G97" s="5" t="s">
        <v>20</v>
      </c>
      <c r="H97" s="15">
        <v>1</v>
      </c>
      <c r="I97">
        <v>0</v>
      </c>
      <c r="J97">
        <v>0</v>
      </c>
      <c r="K97">
        <v>22</v>
      </c>
      <c r="L97">
        <v>250</v>
      </c>
      <c r="M97">
        <v>750</v>
      </c>
      <c r="N97" s="8">
        <v>0.0946154</v>
      </c>
      <c r="O97" s="8">
        <v>0.0024083</v>
      </c>
    </row>
    <row r="98" spans="1:15" ht="12.75">
      <c r="A98">
        <v>25</v>
      </c>
      <c r="B98" t="s">
        <v>52</v>
      </c>
      <c r="C98">
        <v>1856</v>
      </c>
      <c r="D98">
        <v>1857</v>
      </c>
      <c r="E98" s="8">
        <v>0.980779417203299</v>
      </c>
      <c r="F98" s="5" t="s">
        <v>20</v>
      </c>
      <c r="G98" s="5" t="s">
        <v>20</v>
      </c>
      <c r="H98" s="15">
        <v>1</v>
      </c>
      <c r="I98">
        <v>0</v>
      </c>
      <c r="J98">
        <v>0</v>
      </c>
      <c r="K98">
        <v>141</v>
      </c>
      <c r="L98">
        <v>500</v>
      </c>
      <c r="M98">
        <v>1500</v>
      </c>
      <c r="N98" s="8">
        <v>0.2956996</v>
      </c>
      <c r="O98" s="8">
        <v>0.0057949</v>
      </c>
    </row>
    <row r="99" spans="1:15" ht="12.75">
      <c r="A99">
        <v>65</v>
      </c>
      <c r="B99" t="s">
        <v>49</v>
      </c>
      <c r="C99">
        <v>1882</v>
      </c>
      <c r="D99">
        <v>1882</v>
      </c>
      <c r="E99" s="8">
        <v>0.9810956784759003</v>
      </c>
      <c r="F99" s="5" t="s">
        <v>20</v>
      </c>
      <c r="G99" s="5" t="s">
        <v>20</v>
      </c>
      <c r="H99" s="15">
        <v>1</v>
      </c>
      <c r="I99">
        <v>0</v>
      </c>
      <c r="J99">
        <v>0</v>
      </c>
      <c r="K99">
        <v>67</v>
      </c>
      <c r="L99">
        <v>67</v>
      </c>
      <c r="M99">
        <v>2165</v>
      </c>
      <c r="N99" s="8">
        <v>0.2116762</v>
      </c>
      <c r="O99" s="8">
        <v>0.0040787</v>
      </c>
    </row>
    <row r="100" spans="1:15" ht="12.75">
      <c r="A100">
        <v>184</v>
      </c>
      <c r="B100" t="s">
        <v>46</v>
      </c>
      <c r="C100">
        <v>1974</v>
      </c>
      <c r="D100">
        <v>1974</v>
      </c>
      <c r="E100" s="8">
        <v>0.9834900895643</v>
      </c>
      <c r="F100" s="5" t="s">
        <v>20</v>
      </c>
      <c r="G100" s="5" t="s">
        <v>20</v>
      </c>
      <c r="H100" s="15">
        <v>1</v>
      </c>
      <c r="I100">
        <v>0</v>
      </c>
      <c r="J100">
        <v>0</v>
      </c>
      <c r="K100">
        <v>13</v>
      </c>
      <c r="L100">
        <v>1000</v>
      </c>
      <c r="M100">
        <v>500</v>
      </c>
      <c r="N100" s="8">
        <v>0.0087627</v>
      </c>
      <c r="O100" s="8">
        <v>0.0001471</v>
      </c>
    </row>
    <row r="101" spans="1:15" ht="12.75">
      <c r="A101">
        <v>142</v>
      </c>
      <c r="B101" t="s">
        <v>42</v>
      </c>
      <c r="C101">
        <v>1939</v>
      </c>
      <c r="D101">
        <v>1940</v>
      </c>
      <c r="E101" s="8">
        <v>0.9871800002572719</v>
      </c>
      <c r="F101" s="5" t="s">
        <v>20</v>
      </c>
      <c r="G101" s="5" t="s">
        <v>20</v>
      </c>
      <c r="H101" s="15">
        <v>1</v>
      </c>
      <c r="I101">
        <v>0</v>
      </c>
      <c r="J101">
        <v>0</v>
      </c>
      <c r="K101">
        <v>104</v>
      </c>
      <c r="L101">
        <v>50000</v>
      </c>
      <c r="M101">
        <v>24900</v>
      </c>
      <c r="N101" s="8">
        <v>0.1381359</v>
      </c>
      <c r="O101" s="8">
        <v>0.0017939</v>
      </c>
    </row>
    <row r="105" spans="1:21" ht="38.25">
      <c r="A105" t="s">
        <v>6</v>
      </c>
      <c r="P105" s="14" t="s">
        <v>175</v>
      </c>
      <c r="Q105" s="14" t="s">
        <v>176</v>
      </c>
      <c r="R105" s="14" t="s">
        <v>175</v>
      </c>
      <c r="S105" s="14" t="s">
        <v>177</v>
      </c>
      <c r="T105" s="14" t="s">
        <v>178</v>
      </c>
      <c r="U105" s="14" t="s">
        <v>179</v>
      </c>
    </row>
    <row r="106" spans="1:15" ht="25.5">
      <c r="A106" s="12" t="s">
        <v>23</v>
      </c>
      <c r="B106" s="12" t="s">
        <v>36</v>
      </c>
      <c r="C106" s="12" t="s">
        <v>120</v>
      </c>
      <c r="D106" s="12" t="s">
        <v>121</v>
      </c>
      <c r="E106" s="13" t="s">
        <v>95</v>
      </c>
      <c r="F106" s="12" t="s">
        <v>19</v>
      </c>
      <c r="G106" s="12" t="s">
        <v>22</v>
      </c>
      <c r="H106" s="12" t="s">
        <v>136</v>
      </c>
      <c r="I106" s="12" t="s">
        <v>18</v>
      </c>
      <c r="J106" s="12" t="s">
        <v>174</v>
      </c>
      <c r="K106" s="12" t="s">
        <v>41</v>
      </c>
      <c r="L106" s="12" t="s">
        <v>137</v>
      </c>
      <c r="M106" s="12" t="s">
        <v>138</v>
      </c>
      <c r="N106" s="12" t="s">
        <v>139</v>
      </c>
      <c r="O106" s="12" t="s">
        <v>140</v>
      </c>
    </row>
    <row r="107" spans="1:15" ht="12.75">
      <c r="A107">
        <v>163</v>
      </c>
      <c r="B107" t="s">
        <v>71</v>
      </c>
      <c r="C107">
        <v>1965</v>
      </c>
      <c r="D107">
        <v>1975</v>
      </c>
      <c r="E107" s="8">
        <v>0.018180767131692897</v>
      </c>
      <c r="F107" s="5" t="s">
        <v>20</v>
      </c>
      <c r="G107" s="5" t="s">
        <v>20</v>
      </c>
      <c r="H107" s="15">
        <v>0</v>
      </c>
      <c r="I107">
        <v>4</v>
      </c>
      <c r="J107">
        <v>2</v>
      </c>
      <c r="K107">
        <v>3735</v>
      </c>
      <c r="L107">
        <v>700000</v>
      </c>
      <c r="M107">
        <v>321442</v>
      </c>
      <c r="N107" s="8">
        <v>0.0039942</v>
      </c>
      <c r="O107" s="8">
        <v>0.21569950000000002</v>
      </c>
    </row>
    <row r="108" spans="1:15" ht="12.75">
      <c r="A108">
        <v>28</v>
      </c>
      <c r="B108" t="s">
        <v>76</v>
      </c>
      <c r="C108">
        <v>1859</v>
      </c>
      <c r="D108">
        <v>1859</v>
      </c>
      <c r="E108" s="8">
        <v>0.15243280342799903</v>
      </c>
      <c r="F108" s="5" t="s">
        <v>20</v>
      </c>
      <c r="G108" s="5" t="s">
        <v>20</v>
      </c>
      <c r="H108" s="15">
        <v>0</v>
      </c>
      <c r="I108">
        <v>3</v>
      </c>
      <c r="J108">
        <v>0</v>
      </c>
      <c r="K108">
        <v>75</v>
      </c>
      <c r="L108">
        <v>10000</v>
      </c>
      <c r="M108">
        <v>12500</v>
      </c>
      <c r="N108" s="8">
        <v>0.0147915</v>
      </c>
      <c r="O108" s="8">
        <v>0.0822447</v>
      </c>
    </row>
    <row r="109" spans="1:15" ht="12.75">
      <c r="A109">
        <v>10</v>
      </c>
      <c r="B109" t="s">
        <v>87</v>
      </c>
      <c r="C109">
        <v>1848</v>
      </c>
      <c r="D109">
        <v>1848</v>
      </c>
      <c r="E109" s="8">
        <v>0.19477119476060417</v>
      </c>
      <c r="F109" s="5" t="s">
        <v>21</v>
      </c>
      <c r="G109" s="5" t="s">
        <v>7</v>
      </c>
      <c r="H109" s="15">
        <v>0</v>
      </c>
      <c r="I109">
        <v>3</v>
      </c>
      <c r="J109">
        <v>0</v>
      </c>
      <c r="K109">
        <v>143</v>
      </c>
      <c r="L109">
        <v>3600</v>
      </c>
      <c r="M109">
        <v>3927</v>
      </c>
      <c r="N109" s="8">
        <v>0.0183909</v>
      </c>
      <c r="O109" s="8">
        <v>0.0760322</v>
      </c>
    </row>
    <row r="110" spans="1:15" ht="12.75">
      <c r="A110">
        <v>136</v>
      </c>
      <c r="B110" t="s">
        <v>106</v>
      </c>
      <c r="C110">
        <v>1939</v>
      </c>
      <c r="D110">
        <v>1939</v>
      </c>
      <c r="E110" s="8">
        <v>0.29928378531093486</v>
      </c>
      <c r="F110" s="5" t="s">
        <v>21</v>
      </c>
      <c r="G110" s="5" t="s">
        <v>21</v>
      </c>
      <c r="H110" s="15">
        <v>0</v>
      </c>
      <c r="I110">
        <v>3</v>
      </c>
      <c r="J110">
        <v>2</v>
      </c>
      <c r="K110">
        <v>129</v>
      </c>
      <c r="L110">
        <v>20000</v>
      </c>
      <c r="M110">
        <v>8000</v>
      </c>
      <c r="N110" s="8">
        <v>0.0590574</v>
      </c>
      <c r="O110" s="8">
        <v>0.1382717</v>
      </c>
    </row>
    <row r="111" spans="1:15" ht="12.75">
      <c r="A111">
        <v>151</v>
      </c>
      <c r="B111" t="s">
        <v>109</v>
      </c>
      <c r="C111">
        <v>1950</v>
      </c>
      <c r="D111">
        <v>1953</v>
      </c>
      <c r="E111" s="8">
        <v>0.36052116384257077</v>
      </c>
      <c r="F111" s="5" t="s">
        <v>5</v>
      </c>
      <c r="G111" s="5" t="s">
        <v>7</v>
      </c>
      <c r="H111" s="15">
        <v>0</v>
      </c>
      <c r="I111">
        <v>5</v>
      </c>
      <c r="J111">
        <v>0</v>
      </c>
      <c r="K111">
        <v>1130</v>
      </c>
      <c r="L111">
        <v>739191</v>
      </c>
      <c r="M111">
        <v>170642</v>
      </c>
      <c r="N111" s="8">
        <v>0.0026702</v>
      </c>
      <c r="O111" s="8">
        <v>0.0047363</v>
      </c>
    </row>
    <row r="112" spans="1:15" ht="12.75">
      <c r="A112">
        <v>103</v>
      </c>
      <c r="B112" t="s">
        <v>105</v>
      </c>
      <c r="C112">
        <v>1913</v>
      </c>
      <c r="D112">
        <v>1913</v>
      </c>
      <c r="E112" s="8">
        <v>0.3668945481468367</v>
      </c>
      <c r="F112" s="5" t="s">
        <v>20</v>
      </c>
      <c r="G112" s="5" t="s">
        <v>20</v>
      </c>
      <c r="H112" s="15">
        <v>0</v>
      </c>
      <c r="I112">
        <v>3</v>
      </c>
      <c r="J112">
        <v>1</v>
      </c>
      <c r="K112">
        <v>31</v>
      </c>
      <c r="L112">
        <v>42500</v>
      </c>
      <c r="M112">
        <v>18500</v>
      </c>
      <c r="N112" s="8">
        <v>0.0091181</v>
      </c>
      <c r="O112" s="8">
        <v>0.015734</v>
      </c>
    </row>
    <row r="113" spans="1:15" ht="12.75">
      <c r="A113">
        <v>55</v>
      </c>
      <c r="B113" t="s">
        <v>100</v>
      </c>
      <c r="C113">
        <v>1866</v>
      </c>
      <c r="D113">
        <v>1866</v>
      </c>
      <c r="E113" s="8">
        <v>0.4583506418732344</v>
      </c>
      <c r="F113" s="5" t="s">
        <v>20</v>
      </c>
      <c r="G113" s="5" t="s">
        <v>20</v>
      </c>
      <c r="H113" s="15">
        <v>0</v>
      </c>
      <c r="I113">
        <v>3</v>
      </c>
      <c r="J113">
        <v>5</v>
      </c>
      <c r="K113">
        <v>42</v>
      </c>
      <c r="L113">
        <v>14100</v>
      </c>
      <c r="M113">
        <v>30000</v>
      </c>
      <c r="N113" s="8">
        <v>0.06631329999999999</v>
      </c>
      <c r="O113" s="8">
        <v>0.07836480000000001</v>
      </c>
    </row>
    <row r="114" spans="1:15" ht="12.75">
      <c r="A114">
        <v>64</v>
      </c>
      <c r="B114" t="s">
        <v>123</v>
      </c>
      <c r="C114">
        <v>1879</v>
      </c>
      <c r="D114">
        <v>1883</v>
      </c>
      <c r="E114" s="8">
        <v>0.7307064774025127</v>
      </c>
      <c r="F114" s="5" t="s">
        <v>20</v>
      </c>
      <c r="G114" s="5" t="s">
        <v>20</v>
      </c>
      <c r="H114" s="15">
        <v>0</v>
      </c>
      <c r="I114">
        <v>4</v>
      </c>
      <c r="J114">
        <v>0</v>
      </c>
      <c r="K114">
        <v>1762</v>
      </c>
      <c r="L114">
        <v>3000</v>
      </c>
      <c r="M114">
        <v>11000</v>
      </c>
      <c r="N114" s="8">
        <v>0.0017914</v>
      </c>
      <c r="O114" s="8">
        <v>0.0006602</v>
      </c>
    </row>
    <row r="115" spans="1:15" ht="12.75">
      <c r="A115">
        <v>22</v>
      </c>
      <c r="B115" t="s">
        <v>96</v>
      </c>
      <c r="C115">
        <v>1853</v>
      </c>
      <c r="D115">
        <v>1856</v>
      </c>
      <c r="E115" s="8">
        <v>0.7418363456279363</v>
      </c>
      <c r="F115" s="5" t="s">
        <v>21</v>
      </c>
      <c r="G115" s="5" t="s">
        <v>21</v>
      </c>
      <c r="H115" s="15">
        <v>0</v>
      </c>
      <c r="I115">
        <v>4</v>
      </c>
      <c r="J115">
        <v>0</v>
      </c>
      <c r="K115">
        <v>861</v>
      </c>
      <c r="L115">
        <v>100000</v>
      </c>
      <c r="M115">
        <v>164200</v>
      </c>
      <c r="N115" s="8">
        <v>0.1354154</v>
      </c>
      <c r="O115" s="8">
        <v>0.0471254</v>
      </c>
    </row>
    <row r="116" spans="1:15" ht="12.75">
      <c r="A116">
        <v>211</v>
      </c>
      <c r="B116" t="s">
        <v>116</v>
      </c>
      <c r="C116">
        <v>1990</v>
      </c>
      <c r="D116">
        <v>1991</v>
      </c>
      <c r="E116" s="8">
        <v>0.7805092240045198</v>
      </c>
      <c r="F116" s="5" t="s">
        <v>21</v>
      </c>
      <c r="G116" s="5" t="s">
        <v>21</v>
      </c>
      <c r="H116" s="15">
        <v>0</v>
      </c>
      <c r="I116">
        <v>4</v>
      </c>
      <c r="J116">
        <v>0</v>
      </c>
      <c r="K116">
        <v>253</v>
      </c>
      <c r="L116">
        <v>25000</v>
      </c>
      <c r="M116">
        <v>1343</v>
      </c>
      <c r="N116" s="8">
        <v>0.0127095</v>
      </c>
      <c r="O116" s="8">
        <v>0.0035741</v>
      </c>
    </row>
    <row r="117" spans="1:15" ht="12.75">
      <c r="A117">
        <v>181</v>
      </c>
      <c r="B117" t="s">
        <v>114</v>
      </c>
      <c r="C117">
        <v>1973</v>
      </c>
      <c r="D117">
        <v>1973</v>
      </c>
      <c r="E117" s="8">
        <v>0.8019412097638516</v>
      </c>
      <c r="F117" s="5" t="s">
        <v>21</v>
      </c>
      <c r="G117" s="5" t="s">
        <v>7</v>
      </c>
      <c r="H117" s="15">
        <v>0</v>
      </c>
      <c r="I117">
        <v>3</v>
      </c>
      <c r="J117">
        <v>1</v>
      </c>
      <c r="K117">
        <v>19</v>
      </c>
      <c r="L117">
        <v>13401</v>
      </c>
      <c r="M117">
        <v>3000</v>
      </c>
      <c r="N117" s="8">
        <v>0.0133188</v>
      </c>
      <c r="O117" s="8">
        <v>0.0032894</v>
      </c>
    </row>
    <row r="118" spans="1:15" ht="12.75">
      <c r="A118">
        <v>157</v>
      </c>
      <c r="B118" t="s">
        <v>112</v>
      </c>
      <c r="C118">
        <v>1956</v>
      </c>
      <c r="D118">
        <v>1956</v>
      </c>
      <c r="E118" s="8">
        <v>0.8147506168212625</v>
      </c>
      <c r="F118" s="5" t="s">
        <v>21</v>
      </c>
      <c r="G118" s="5" t="s">
        <v>21</v>
      </c>
      <c r="H118" s="15">
        <v>0</v>
      </c>
      <c r="I118">
        <v>4</v>
      </c>
      <c r="J118">
        <v>0</v>
      </c>
      <c r="K118">
        <v>9</v>
      </c>
      <c r="L118">
        <v>3000</v>
      </c>
      <c r="M118">
        <v>221</v>
      </c>
      <c r="N118" s="8">
        <v>0.0052175</v>
      </c>
      <c r="O118" s="8">
        <v>0.0011863</v>
      </c>
    </row>
    <row r="119" spans="1:15" ht="12.75">
      <c r="A119">
        <v>49</v>
      </c>
      <c r="B119" t="s">
        <v>122</v>
      </c>
      <c r="C119">
        <v>1864</v>
      </c>
      <c r="D119">
        <v>1870</v>
      </c>
      <c r="E119" s="8">
        <v>0.8222739272450669</v>
      </c>
      <c r="F119" s="5" t="s">
        <v>20</v>
      </c>
      <c r="G119" s="5" t="s">
        <v>20</v>
      </c>
      <c r="H119" s="15">
        <v>0</v>
      </c>
      <c r="I119">
        <v>3</v>
      </c>
      <c r="J119">
        <v>0</v>
      </c>
      <c r="K119">
        <v>1936</v>
      </c>
      <c r="L119">
        <v>110000</v>
      </c>
      <c r="M119">
        <v>200000</v>
      </c>
      <c r="N119" s="8">
        <v>0.0055131</v>
      </c>
      <c r="O119" s="8">
        <v>0.0011916</v>
      </c>
    </row>
    <row r="120" spans="1:15" ht="12.75">
      <c r="A120">
        <v>139</v>
      </c>
      <c r="B120" t="s">
        <v>107</v>
      </c>
      <c r="C120">
        <v>1939</v>
      </c>
      <c r="D120">
        <v>1945</v>
      </c>
      <c r="E120" s="8">
        <v>0.9067031136156358</v>
      </c>
      <c r="F120" s="5" t="s">
        <v>21</v>
      </c>
      <c r="G120" s="5" t="s">
        <v>21</v>
      </c>
      <c r="H120" s="15">
        <v>0</v>
      </c>
      <c r="I120">
        <v>5</v>
      </c>
      <c r="J120">
        <v>0</v>
      </c>
      <c r="K120">
        <v>2175</v>
      </c>
      <c r="L120">
        <v>5637000</v>
      </c>
      <c r="M120">
        <v>10639683</v>
      </c>
      <c r="N120" s="8">
        <v>0.1779559</v>
      </c>
      <c r="O120" s="8">
        <v>0.0183111</v>
      </c>
    </row>
    <row r="121" spans="1:15" ht="12.75">
      <c r="A121">
        <v>52</v>
      </c>
      <c r="B121" t="s">
        <v>97</v>
      </c>
      <c r="C121">
        <v>1865</v>
      </c>
      <c r="D121">
        <v>1866</v>
      </c>
      <c r="E121" s="8">
        <v>0.9288763259582288</v>
      </c>
      <c r="F121" s="5" t="s">
        <v>21</v>
      </c>
      <c r="G121" s="5" t="s">
        <v>7</v>
      </c>
      <c r="H121" s="15">
        <v>0</v>
      </c>
      <c r="I121">
        <v>4</v>
      </c>
      <c r="J121">
        <v>0</v>
      </c>
      <c r="K121">
        <v>197</v>
      </c>
      <c r="L121">
        <v>300</v>
      </c>
      <c r="M121">
        <v>700</v>
      </c>
      <c r="N121" s="8">
        <v>0.0211298</v>
      </c>
      <c r="O121" s="8">
        <v>0.0016179</v>
      </c>
    </row>
    <row r="122" spans="1:15" ht="12.75">
      <c r="A122">
        <v>16</v>
      </c>
      <c r="B122" t="s">
        <v>57</v>
      </c>
      <c r="C122">
        <v>1849</v>
      </c>
      <c r="D122">
        <v>1849</v>
      </c>
      <c r="E122" s="8">
        <v>0.9444086844946271</v>
      </c>
      <c r="F122" s="5" t="s">
        <v>20</v>
      </c>
      <c r="G122" s="5" t="s">
        <v>20</v>
      </c>
      <c r="H122" s="15">
        <v>0</v>
      </c>
      <c r="I122">
        <v>3</v>
      </c>
      <c r="J122">
        <v>1</v>
      </c>
      <c r="K122">
        <v>55</v>
      </c>
      <c r="L122">
        <v>1200</v>
      </c>
      <c r="M122">
        <v>1400</v>
      </c>
      <c r="N122" s="8">
        <v>0.1113608</v>
      </c>
      <c r="O122" s="8">
        <v>0.0065551</v>
      </c>
    </row>
    <row r="123" spans="1:15" ht="12.75">
      <c r="A123">
        <v>106</v>
      </c>
      <c r="B123" t="s">
        <v>59</v>
      </c>
      <c r="C123">
        <v>1914</v>
      </c>
      <c r="D123">
        <v>1918</v>
      </c>
      <c r="E123" s="8">
        <v>0.9731086037636831</v>
      </c>
      <c r="F123" s="5" t="s">
        <v>21</v>
      </c>
      <c r="G123" s="5" t="s">
        <v>21</v>
      </c>
      <c r="H123" s="15">
        <v>0</v>
      </c>
      <c r="I123">
        <v>5</v>
      </c>
      <c r="J123">
        <v>0</v>
      </c>
      <c r="K123">
        <v>1567</v>
      </c>
      <c r="L123">
        <v>3386200</v>
      </c>
      <c r="M123">
        <v>5191831</v>
      </c>
      <c r="N123" s="8">
        <v>0.0682371</v>
      </c>
      <c r="O123" s="8">
        <v>0.0018857</v>
      </c>
    </row>
    <row r="125" spans="1:15" ht="25.5">
      <c r="A125" s="12" t="s">
        <v>23</v>
      </c>
      <c r="B125" s="12" t="s">
        <v>36</v>
      </c>
      <c r="C125" s="12" t="s">
        <v>120</v>
      </c>
      <c r="D125" s="12" t="s">
        <v>121</v>
      </c>
      <c r="E125" s="13" t="s">
        <v>95</v>
      </c>
      <c r="F125" s="12" t="s">
        <v>19</v>
      </c>
      <c r="G125" s="12" t="s">
        <v>22</v>
      </c>
      <c r="H125" s="12" t="s">
        <v>136</v>
      </c>
      <c r="I125" s="12" t="s">
        <v>18</v>
      </c>
      <c r="J125" s="12" t="s">
        <v>174</v>
      </c>
      <c r="K125" s="12" t="s">
        <v>41</v>
      </c>
      <c r="L125" s="12" t="s">
        <v>137</v>
      </c>
      <c r="M125" s="12" t="s">
        <v>138</v>
      </c>
      <c r="N125" s="12" t="s">
        <v>139</v>
      </c>
      <c r="O125" s="12" t="s">
        <v>140</v>
      </c>
    </row>
    <row r="126" spans="1:15" ht="12.75">
      <c r="A126">
        <v>1</v>
      </c>
      <c r="B126" t="s">
        <v>141</v>
      </c>
      <c r="C126">
        <v>1823</v>
      </c>
      <c r="D126">
        <v>1823</v>
      </c>
      <c r="E126" s="8">
        <v>0.8294401951354046</v>
      </c>
      <c r="F126" s="5" t="s">
        <v>20</v>
      </c>
      <c r="G126" s="5" t="s">
        <v>20</v>
      </c>
      <c r="H126" s="15">
        <v>1</v>
      </c>
      <c r="I126">
        <v>0</v>
      </c>
      <c r="J126">
        <v>0</v>
      </c>
      <c r="K126">
        <v>221</v>
      </c>
      <c r="L126">
        <v>400</v>
      </c>
      <c r="M126">
        <v>600</v>
      </c>
      <c r="N126" s="8">
        <v>0.1467643</v>
      </c>
      <c r="O126" s="8">
        <v>0.0301795</v>
      </c>
    </row>
    <row r="127" spans="1:15" ht="12.75">
      <c r="A127">
        <v>4</v>
      </c>
      <c r="B127" t="s">
        <v>142</v>
      </c>
      <c r="C127">
        <v>1828</v>
      </c>
      <c r="D127">
        <v>1829</v>
      </c>
      <c r="E127" s="8">
        <v>0.7285187792059701</v>
      </c>
      <c r="F127" s="5" t="s">
        <v>20</v>
      </c>
      <c r="G127" s="5" t="s">
        <v>20</v>
      </c>
      <c r="H127" s="15">
        <v>1</v>
      </c>
      <c r="I127">
        <v>0</v>
      </c>
      <c r="J127">
        <v>0</v>
      </c>
      <c r="K127">
        <v>507</v>
      </c>
      <c r="L127">
        <v>50000</v>
      </c>
      <c r="M127">
        <v>80000</v>
      </c>
      <c r="N127" s="8">
        <v>0.1525648</v>
      </c>
      <c r="O127" s="8">
        <v>0.056853</v>
      </c>
    </row>
    <row r="128" spans="1:15" ht="12.75">
      <c r="A128">
        <v>7</v>
      </c>
      <c r="B128" t="s">
        <v>143</v>
      </c>
      <c r="C128">
        <v>1846</v>
      </c>
      <c r="D128">
        <v>1848</v>
      </c>
      <c r="E128" s="8">
        <v>0.8218463744627437</v>
      </c>
      <c r="F128" s="5" t="s">
        <v>20</v>
      </c>
      <c r="G128" s="5" t="s">
        <v>20</v>
      </c>
      <c r="H128" s="15">
        <v>1</v>
      </c>
      <c r="I128">
        <v>0</v>
      </c>
      <c r="J128">
        <v>0</v>
      </c>
      <c r="K128">
        <v>632</v>
      </c>
      <c r="L128">
        <v>13283</v>
      </c>
      <c r="M128">
        <v>6000</v>
      </c>
      <c r="N128" s="8">
        <v>0.0827573</v>
      </c>
      <c r="O128" s="8">
        <v>0.0179395</v>
      </c>
    </row>
    <row r="129" spans="1:15" ht="12.75">
      <c r="A129">
        <v>13</v>
      </c>
      <c r="B129" t="s">
        <v>144</v>
      </c>
      <c r="C129">
        <v>1848</v>
      </c>
      <c r="D129">
        <v>1848</v>
      </c>
      <c r="E129" s="8">
        <v>0.8940127900037573</v>
      </c>
      <c r="F129" s="5" t="s">
        <v>20</v>
      </c>
      <c r="G129" s="5" t="s">
        <v>8</v>
      </c>
      <c r="H129" s="15">
        <v>1</v>
      </c>
      <c r="I129">
        <v>0</v>
      </c>
      <c r="J129">
        <v>0</v>
      </c>
      <c r="K129">
        <v>247</v>
      </c>
      <c r="L129">
        <v>2500</v>
      </c>
      <c r="M129">
        <v>3500</v>
      </c>
      <c r="N129" s="8">
        <v>0.0485381</v>
      </c>
      <c r="O129" s="8">
        <v>0.0057543</v>
      </c>
    </row>
    <row r="130" spans="1:15" ht="12.75">
      <c r="A130">
        <v>19</v>
      </c>
      <c r="B130" t="s">
        <v>145</v>
      </c>
      <c r="C130">
        <v>1851</v>
      </c>
      <c r="D130">
        <v>1852</v>
      </c>
      <c r="E130" s="8">
        <v>0.26323867237008874</v>
      </c>
      <c r="F130" s="5" t="s">
        <v>21</v>
      </c>
      <c r="G130" s="5" t="s">
        <v>21</v>
      </c>
      <c r="H130" s="15">
        <v>1</v>
      </c>
      <c r="I130">
        <v>0</v>
      </c>
      <c r="J130">
        <v>0</v>
      </c>
      <c r="K130">
        <v>200</v>
      </c>
      <c r="L130">
        <v>800</v>
      </c>
      <c r="M130">
        <v>500</v>
      </c>
      <c r="N130" s="8">
        <v>0.0026585</v>
      </c>
      <c r="O130" s="8">
        <v>0.0074407</v>
      </c>
    </row>
    <row r="131" spans="1:15" ht="12.75">
      <c r="A131">
        <v>25</v>
      </c>
      <c r="B131" t="s">
        <v>52</v>
      </c>
      <c r="C131">
        <v>1856</v>
      </c>
      <c r="D131">
        <v>1857</v>
      </c>
      <c r="E131" s="8">
        <v>0.980779417203299</v>
      </c>
      <c r="F131" s="5" t="s">
        <v>20</v>
      </c>
      <c r="G131" s="5" t="s">
        <v>20</v>
      </c>
      <c r="H131" s="15">
        <v>1</v>
      </c>
      <c r="I131">
        <v>0</v>
      </c>
      <c r="J131">
        <v>0</v>
      </c>
      <c r="K131">
        <v>141</v>
      </c>
      <c r="L131">
        <v>500</v>
      </c>
      <c r="M131">
        <v>1500</v>
      </c>
      <c r="N131" s="8">
        <v>0.2956996</v>
      </c>
      <c r="O131" s="8">
        <v>0.0057949</v>
      </c>
    </row>
    <row r="132" spans="1:15" ht="12.75">
      <c r="A132">
        <v>31</v>
      </c>
      <c r="B132" t="s">
        <v>146</v>
      </c>
      <c r="C132">
        <v>1859</v>
      </c>
      <c r="D132">
        <v>1860</v>
      </c>
      <c r="E132" s="8">
        <v>0.9081070244114609</v>
      </c>
      <c r="F132" s="5" t="s">
        <v>20</v>
      </c>
      <c r="G132" s="5" t="s">
        <v>20</v>
      </c>
      <c r="H132" s="15">
        <v>1</v>
      </c>
      <c r="I132">
        <v>0</v>
      </c>
      <c r="J132">
        <v>0</v>
      </c>
      <c r="K132">
        <v>156</v>
      </c>
      <c r="L132">
        <v>4000</v>
      </c>
      <c r="M132">
        <v>6000</v>
      </c>
      <c r="N132" s="8">
        <v>0.0267245</v>
      </c>
      <c r="O132" s="8">
        <v>0.0027043</v>
      </c>
    </row>
    <row r="133" spans="1:15" ht="12.75">
      <c r="A133">
        <v>34</v>
      </c>
      <c r="B133" t="s">
        <v>147</v>
      </c>
      <c r="C133">
        <v>1860</v>
      </c>
      <c r="D133">
        <v>1860</v>
      </c>
      <c r="E133" s="8">
        <v>0.8617575609800151</v>
      </c>
      <c r="F133" s="5" t="s">
        <v>20</v>
      </c>
      <c r="G133" s="5" t="s">
        <v>20</v>
      </c>
      <c r="H133" s="15">
        <v>1</v>
      </c>
      <c r="I133">
        <v>0</v>
      </c>
      <c r="J133">
        <v>0</v>
      </c>
      <c r="K133">
        <v>19</v>
      </c>
      <c r="L133">
        <v>300</v>
      </c>
      <c r="M133">
        <v>700</v>
      </c>
      <c r="N133" s="8">
        <v>0.0286275</v>
      </c>
      <c r="O133" s="8">
        <v>0.0045924</v>
      </c>
    </row>
    <row r="134" spans="1:15" ht="12.75">
      <c r="A134">
        <v>37</v>
      </c>
      <c r="B134" t="s">
        <v>148</v>
      </c>
      <c r="C134">
        <v>1860</v>
      </c>
      <c r="D134">
        <v>1861</v>
      </c>
      <c r="E134" s="8">
        <v>0.64720071982782</v>
      </c>
      <c r="F134" s="5" t="s">
        <v>20</v>
      </c>
      <c r="G134" s="5" t="s">
        <v>20</v>
      </c>
      <c r="H134" s="15">
        <v>1</v>
      </c>
      <c r="I134">
        <v>0</v>
      </c>
      <c r="J134">
        <v>0</v>
      </c>
      <c r="K134">
        <v>97</v>
      </c>
      <c r="L134">
        <v>600</v>
      </c>
      <c r="M134">
        <v>400</v>
      </c>
      <c r="N134" s="8">
        <v>0.0286275</v>
      </c>
      <c r="O134" s="8">
        <v>0.0156053</v>
      </c>
    </row>
    <row r="135" spans="1:15" ht="12.75">
      <c r="A135">
        <v>40</v>
      </c>
      <c r="B135" t="s">
        <v>64</v>
      </c>
      <c r="C135">
        <v>1862</v>
      </c>
      <c r="D135">
        <v>1867</v>
      </c>
      <c r="E135" s="8">
        <v>0.9531609277994941</v>
      </c>
      <c r="F135" s="5" t="s">
        <v>21</v>
      </c>
      <c r="G135" s="5" t="s">
        <v>21</v>
      </c>
      <c r="H135" s="15">
        <v>1</v>
      </c>
      <c r="I135">
        <v>0</v>
      </c>
      <c r="J135">
        <v>0</v>
      </c>
      <c r="K135">
        <v>1757</v>
      </c>
      <c r="L135">
        <v>8000</v>
      </c>
      <c r="M135">
        <v>12000</v>
      </c>
      <c r="N135" s="8">
        <v>0.1061196</v>
      </c>
      <c r="O135" s="8">
        <v>0.0052148</v>
      </c>
    </row>
    <row r="136" spans="1:15" ht="12.75">
      <c r="A136">
        <v>43</v>
      </c>
      <c r="B136" t="s">
        <v>149</v>
      </c>
      <c r="C136">
        <v>1863</v>
      </c>
      <c r="D136">
        <v>1863</v>
      </c>
      <c r="E136" s="8">
        <v>0.7650384651033459</v>
      </c>
      <c r="F136" s="5" t="s">
        <v>20</v>
      </c>
      <c r="G136" s="5" t="s">
        <v>20</v>
      </c>
      <c r="H136" s="15">
        <v>1</v>
      </c>
      <c r="I136">
        <v>0</v>
      </c>
      <c r="J136">
        <v>0</v>
      </c>
      <c r="K136">
        <v>15</v>
      </c>
      <c r="L136">
        <v>300</v>
      </c>
      <c r="M136">
        <v>700</v>
      </c>
      <c r="N136" s="8">
        <v>0.0008254</v>
      </c>
      <c r="O136" s="8">
        <v>0.0002535</v>
      </c>
    </row>
    <row r="137" spans="1:15" ht="12.75">
      <c r="A137">
        <v>46</v>
      </c>
      <c r="B137" t="s">
        <v>66</v>
      </c>
      <c r="C137">
        <v>1864</v>
      </c>
      <c r="D137">
        <v>1864</v>
      </c>
      <c r="E137" s="8">
        <v>0.9688964742707553</v>
      </c>
      <c r="F137" s="5" t="s">
        <v>20</v>
      </c>
      <c r="G137" s="5" t="s">
        <v>9</v>
      </c>
      <c r="H137" s="15">
        <v>0</v>
      </c>
      <c r="I137">
        <v>0</v>
      </c>
      <c r="J137">
        <v>1</v>
      </c>
      <c r="K137">
        <v>111</v>
      </c>
      <c r="L137">
        <v>1500</v>
      </c>
      <c r="M137">
        <v>3000</v>
      </c>
      <c r="N137" s="8">
        <v>0.09645190000000001</v>
      </c>
      <c r="O137" s="8">
        <v>0.0030963</v>
      </c>
    </row>
    <row r="138" spans="1:15" ht="12.75">
      <c r="A138">
        <v>58</v>
      </c>
      <c r="B138" t="s">
        <v>181</v>
      </c>
      <c r="C138">
        <v>1870</v>
      </c>
      <c r="D138">
        <v>1871</v>
      </c>
      <c r="E138" s="8">
        <v>0.47289574235243254</v>
      </c>
      <c r="F138" s="5" t="s">
        <v>20</v>
      </c>
      <c r="G138" s="5" t="s">
        <v>20</v>
      </c>
      <c r="H138" s="15">
        <v>0</v>
      </c>
      <c r="I138" s="15">
        <v>0</v>
      </c>
      <c r="J138" s="15">
        <v>1</v>
      </c>
      <c r="K138" s="15">
        <v>223</v>
      </c>
      <c r="L138">
        <f>L132+L133+L135+L136</f>
        <v>12600</v>
      </c>
      <c r="M138">
        <f>L134</f>
        <v>600</v>
      </c>
      <c r="N138" s="8">
        <v>0.11429629999999999</v>
      </c>
      <c r="O138" s="8">
        <v>0.1273982</v>
      </c>
    </row>
    <row r="139" spans="1:15" ht="12.75">
      <c r="A139">
        <v>60</v>
      </c>
      <c r="B139" t="s">
        <v>150</v>
      </c>
      <c r="C139">
        <v>1876</v>
      </c>
      <c r="D139">
        <v>1876</v>
      </c>
      <c r="E139" s="8">
        <v>0.47999297999297996</v>
      </c>
      <c r="F139" s="5" t="s">
        <v>20</v>
      </c>
      <c r="G139" s="5" t="s">
        <v>20</v>
      </c>
      <c r="H139" s="15">
        <v>1</v>
      </c>
      <c r="I139">
        <v>0</v>
      </c>
      <c r="J139">
        <v>0</v>
      </c>
      <c r="K139">
        <v>30</v>
      </c>
      <c r="L139">
        <v>2000</v>
      </c>
      <c r="M139">
        <v>2000</v>
      </c>
      <c r="N139" s="8">
        <v>0.0002735</v>
      </c>
      <c r="O139" s="8">
        <v>0.0002963</v>
      </c>
    </row>
    <row r="140" spans="1:15" ht="12.75">
      <c r="A140">
        <v>61</v>
      </c>
      <c r="B140" t="s">
        <v>142</v>
      </c>
      <c r="C140">
        <v>1877</v>
      </c>
      <c r="D140">
        <v>1878</v>
      </c>
      <c r="E140" s="8">
        <v>0.7969822950027192</v>
      </c>
      <c r="F140" s="5" t="s">
        <v>20</v>
      </c>
      <c r="G140" s="5" t="s">
        <v>20</v>
      </c>
      <c r="H140" s="15">
        <v>1</v>
      </c>
      <c r="I140">
        <v>0</v>
      </c>
      <c r="J140">
        <v>0</v>
      </c>
      <c r="K140">
        <v>267</v>
      </c>
      <c r="L140">
        <v>120000</v>
      </c>
      <c r="M140">
        <v>165000</v>
      </c>
      <c r="N140" s="8">
        <v>0.1318926</v>
      </c>
      <c r="O140" s="8">
        <v>0.0335974</v>
      </c>
    </row>
    <row r="141" spans="1:15" ht="12.75">
      <c r="A141">
        <v>65</v>
      </c>
      <c r="B141" t="s">
        <v>49</v>
      </c>
      <c r="C141">
        <v>1882</v>
      </c>
      <c r="D141">
        <v>1882</v>
      </c>
      <c r="E141" s="8">
        <v>0.9810956784759003</v>
      </c>
      <c r="F141" s="5" t="s">
        <v>20</v>
      </c>
      <c r="G141" s="5" t="s">
        <v>20</v>
      </c>
      <c r="H141" s="15">
        <v>1</v>
      </c>
      <c r="I141">
        <v>0</v>
      </c>
      <c r="J141">
        <v>0</v>
      </c>
      <c r="K141">
        <v>67</v>
      </c>
      <c r="L141">
        <v>67</v>
      </c>
      <c r="M141">
        <v>2165</v>
      </c>
      <c r="N141" s="8">
        <v>0.2116762</v>
      </c>
      <c r="O141" s="8">
        <v>0.0040787</v>
      </c>
    </row>
    <row r="142" spans="1:15" ht="12.75">
      <c r="A142">
        <v>67</v>
      </c>
      <c r="B142" t="s">
        <v>151</v>
      </c>
      <c r="C142">
        <v>1884</v>
      </c>
      <c r="D142">
        <v>1885</v>
      </c>
      <c r="E142" s="8">
        <v>0.39199288643269303</v>
      </c>
      <c r="F142" s="5" t="s">
        <v>20</v>
      </c>
      <c r="G142" s="5" t="s">
        <v>20</v>
      </c>
      <c r="H142" s="15">
        <v>1</v>
      </c>
      <c r="I142">
        <v>0</v>
      </c>
      <c r="J142">
        <v>0</v>
      </c>
      <c r="K142">
        <v>291</v>
      </c>
      <c r="L142">
        <v>2100</v>
      </c>
      <c r="M142">
        <v>10000</v>
      </c>
      <c r="N142" s="8">
        <v>0.1045231</v>
      </c>
      <c r="O142" s="8">
        <v>0.1621223</v>
      </c>
    </row>
    <row r="143" spans="1:15" ht="12.75">
      <c r="A143">
        <v>70</v>
      </c>
      <c r="B143" t="s">
        <v>152</v>
      </c>
      <c r="C143">
        <v>1885</v>
      </c>
      <c r="D143">
        <v>1885</v>
      </c>
      <c r="E143" s="8">
        <v>0.516368240188099</v>
      </c>
      <c r="F143" s="5" t="s">
        <v>21</v>
      </c>
      <c r="G143" s="5" t="s">
        <v>21</v>
      </c>
      <c r="H143" s="15">
        <v>1</v>
      </c>
      <c r="I143">
        <v>0</v>
      </c>
      <c r="J143">
        <v>0</v>
      </c>
      <c r="K143">
        <v>19</v>
      </c>
      <c r="L143">
        <v>800</v>
      </c>
      <c r="M143">
        <v>200</v>
      </c>
      <c r="N143" s="8">
        <v>0.0002855</v>
      </c>
      <c r="O143" s="8">
        <v>0.0002674</v>
      </c>
    </row>
    <row r="144" spans="1:15" ht="12.75">
      <c r="A144">
        <v>72</v>
      </c>
      <c r="B144" t="s">
        <v>54</v>
      </c>
      <c r="C144">
        <v>1893</v>
      </c>
      <c r="D144">
        <v>1893</v>
      </c>
      <c r="E144" s="8">
        <v>0.9751782296490444</v>
      </c>
      <c r="F144" s="5" t="s">
        <v>20</v>
      </c>
      <c r="G144" s="5" t="s">
        <v>20</v>
      </c>
      <c r="H144" s="15">
        <v>1</v>
      </c>
      <c r="I144">
        <v>0</v>
      </c>
      <c r="J144">
        <v>0</v>
      </c>
      <c r="K144">
        <v>22</v>
      </c>
      <c r="L144">
        <v>250</v>
      </c>
      <c r="M144">
        <v>750</v>
      </c>
      <c r="N144" s="8">
        <v>0.0946154</v>
      </c>
      <c r="O144" s="8">
        <v>0.0024083</v>
      </c>
    </row>
    <row r="145" spans="1:15" ht="12.75">
      <c r="A145">
        <v>73</v>
      </c>
      <c r="B145" t="s">
        <v>78</v>
      </c>
      <c r="C145">
        <v>1894</v>
      </c>
      <c r="D145">
        <v>1895</v>
      </c>
      <c r="E145" s="8">
        <v>0.15497080833972227</v>
      </c>
      <c r="F145" s="5" t="s">
        <v>20</v>
      </c>
      <c r="G145" s="5" t="s">
        <v>20</v>
      </c>
      <c r="H145" s="15">
        <v>1</v>
      </c>
      <c r="I145">
        <v>0</v>
      </c>
      <c r="J145">
        <v>0</v>
      </c>
      <c r="K145">
        <v>242</v>
      </c>
      <c r="L145">
        <v>5000</v>
      </c>
      <c r="M145">
        <v>10000</v>
      </c>
      <c r="N145" s="8">
        <v>0.0282584</v>
      </c>
      <c r="O145" s="8">
        <v>0.1540882</v>
      </c>
    </row>
    <row r="146" spans="1:15" ht="12.75">
      <c r="A146">
        <v>76</v>
      </c>
      <c r="B146" t="s">
        <v>74</v>
      </c>
      <c r="C146">
        <v>1897</v>
      </c>
      <c r="D146">
        <v>1897</v>
      </c>
      <c r="E146" s="8">
        <v>0.07989682900925504</v>
      </c>
      <c r="F146" s="5" t="s">
        <v>21</v>
      </c>
      <c r="G146" s="5" t="s">
        <v>21</v>
      </c>
      <c r="H146" s="15">
        <v>1</v>
      </c>
      <c r="I146">
        <v>0</v>
      </c>
      <c r="J146">
        <v>0</v>
      </c>
      <c r="K146">
        <v>94</v>
      </c>
      <c r="L146">
        <v>600</v>
      </c>
      <c r="M146">
        <v>1400</v>
      </c>
      <c r="N146" s="8">
        <v>0.0021064</v>
      </c>
      <c r="O146" s="8">
        <v>0.0242576</v>
      </c>
    </row>
    <row r="147" spans="1:15" ht="12.75">
      <c r="A147">
        <v>79</v>
      </c>
      <c r="B147" t="s">
        <v>153</v>
      </c>
      <c r="C147">
        <v>1898</v>
      </c>
      <c r="D147">
        <v>1898</v>
      </c>
      <c r="E147" s="8">
        <v>0.9205303952879911</v>
      </c>
      <c r="F147" s="5" t="s">
        <v>20</v>
      </c>
      <c r="G147" s="5" t="s">
        <v>20</v>
      </c>
      <c r="H147" s="15">
        <v>1</v>
      </c>
      <c r="I147">
        <v>0</v>
      </c>
      <c r="J147">
        <v>0</v>
      </c>
      <c r="K147">
        <v>114</v>
      </c>
      <c r="L147">
        <v>2910</v>
      </c>
      <c r="M147">
        <v>775</v>
      </c>
      <c r="N147" s="8">
        <v>0.1970619</v>
      </c>
      <c r="O147" s="8">
        <v>0.0170124</v>
      </c>
    </row>
    <row r="148" spans="1:15" ht="12.75">
      <c r="A148">
        <v>82</v>
      </c>
      <c r="B148" t="s">
        <v>102</v>
      </c>
      <c r="C148">
        <v>1900</v>
      </c>
      <c r="D148">
        <v>1900</v>
      </c>
      <c r="E148" s="8">
        <v>0.828197056718968</v>
      </c>
      <c r="F148" s="5" t="s">
        <v>20</v>
      </c>
      <c r="G148" s="5" t="s">
        <v>20</v>
      </c>
      <c r="H148" s="15">
        <v>0</v>
      </c>
      <c r="I148">
        <v>0</v>
      </c>
      <c r="J148">
        <v>1</v>
      </c>
      <c r="K148">
        <v>59</v>
      </c>
      <c r="L148">
        <v>1003</v>
      </c>
      <c r="M148">
        <v>2000</v>
      </c>
      <c r="N148" s="8">
        <v>0.5783657</v>
      </c>
      <c r="O148" s="8">
        <v>0.1199774</v>
      </c>
    </row>
    <row r="149" spans="1:15" ht="12.75">
      <c r="A149">
        <v>83</v>
      </c>
      <c r="B149" t="s">
        <v>154</v>
      </c>
      <c r="C149">
        <v>1900</v>
      </c>
      <c r="D149">
        <v>1900</v>
      </c>
      <c r="E149" s="8">
        <v>0.4765747053323962</v>
      </c>
      <c r="F149" s="5" t="s">
        <v>20</v>
      </c>
      <c r="G149" s="5" t="s">
        <v>21</v>
      </c>
      <c r="H149" s="15">
        <v>1</v>
      </c>
      <c r="I149">
        <v>0</v>
      </c>
      <c r="J149">
        <v>0</v>
      </c>
      <c r="K149">
        <v>55</v>
      </c>
      <c r="L149">
        <v>242</v>
      </c>
      <c r="M149">
        <v>3758</v>
      </c>
      <c r="N149" s="8">
        <v>0.1092385</v>
      </c>
      <c r="O149" s="8">
        <v>0.1199774</v>
      </c>
    </row>
    <row r="150" spans="1:15" ht="12.75">
      <c r="A150">
        <v>85</v>
      </c>
      <c r="B150" t="s">
        <v>155</v>
      </c>
      <c r="C150">
        <v>1904</v>
      </c>
      <c r="D150">
        <v>1905</v>
      </c>
      <c r="E150" s="8">
        <v>0.6749071389744519</v>
      </c>
      <c r="F150" s="5" t="s">
        <v>21</v>
      </c>
      <c r="G150" s="5" t="s">
        <v>21</v>
      </c>
      <c r="H150" s="15">
        <v>1</v>
      </c>
      <c r="I150">
        <v>0</v>
      </c>
      <c r="J150">
        <v>0</v>
      </c>
      <c r="K150">
        <v>586</v>
      </c>
      <c r="L150">
        <v>71453</v>
      </c>
      <c r="M150">
        <v>80378</v>
      </c>
      <c r="N150" s="8">
        <v>0.1132343</v>
      </c>
      <c r="O150" s="8">
        <v>0.0545433</v>
      </c>
    </row>
    <row r="151" spans="1:15" ht="12.75">
      <c r="A151">
        <v>88</v>
      </c>
      <c r="B151" t="s">
        <v>103</v>
      </c>
      <c r="C151">
        <v>1906</v>
      </c>
      <c r="D151">
        <v>1906</v>
      </c>
      <c r="E151" s="8">
        <v>0.5425877422734415</v>
      </c>
      <c r="F151" s="5" t="s">
        <v>20</v>
      </c>
      <c r="G151" s="5" t="s">
        <v>7</v>
      </c>
      <c r="H151" s="15">
        <v>0</v>
      </c>
      <c r="I151">
        <v>0</v>
      </c>
      <c r="J151">
        <v>2</v>
      </c>
      <c r="K151">
        <v>55</v>
      </c>
      <c r="L151">
        <v>400</v>
      </c>
      <c r="M151">
        <v>600</v>
      </c>
      <c r="N151" s="8">
        <v>0.0005179</v>
      </c>
      <c r="O151" s="8">
        <v>0.0004366</v>
      </c>
    </row>
    <row r="152" spans="1:15" ht="12.75">
      <c r="A152">
        <v>91</v>
      </c>
      <c r="B152" t="s">
        <v>104</v>
      </c>
      <c r="C152">
        <v>1907</v>
      </c>
      <c r="D152">
        <v>1907</v>
      </c>
      <c r="E152" s="8">
        <v>0.32402073732718895</v>
      </c>
      <c r="F152" s="5" t="s">
        <v>20</v>
      </c>
      <c r="G152" s="5" t="s">
        <v>20</v>
      </c>
      <c r="H152" s="15">
        <v>0</v>
      </c>
      <c r="I152">
        <v>0</v>
      </c>
      <c r="J152">
        <v>2</v>
      </c>
      <c r="K152">
        <v>64</v>
      </c>
      <c r="L152">
        <v>400</v>
      </c>
      <c r="M152">
        <v>600</v>
      </c>
      <c r="N152" s="8">
        <v>0.000225</v>
      </c>
      <c r="O152" s="8">
        <v>0.00046939999999999997</v>
      </c>
    </row>
    <row r="153" spans="1:15" ht="12.75">
      <c r="A153">
        <v>94</v>
      </c>
      <c r="B153" t="s">
        <v>146</v>
      </c>
      <c r="C153">
        <v>1909</v>
      </c>
      <c r="D153">
        <v>1910</v>
      </c>
      <c r="E153" s="8">
        <v>0.9221056375600214</v>
      </c>
      <c r="F153" s="5" t="s">
        <v>20</v>
      </c>
      <c r="G153" s="5" t="s">
        <v>20</v>
      </c>
      <c r="H153" s="15">
        <v>1</v>
      </c>
      <c r="I153">
        <v>0</v>
      </c>
      <c r="J153">
        <v>0</v>
      </c>
      <c r="K153">
        <v>260</v>
      </c>
      <c r="L153">
        <v>2000</v>
      </c>
      <c r="M153">
        <v>8000</v>
      </c>
      <c r="N153" s="8">
        <v>0.014518</v>
      </c>
      <c r="O153" s="8">
        <v>0.0012264</v>
      </c>
    </row>
    <row r="154" spans="1:15" ht="12.75">
      <c r="A154">
        <v>97</v>
      </c>
      <c r="B154" t="s">
        <v>156</v>
      </c>
      <c r="C154">
        <v>1911</v>
      </c>
      <c r="D154">
        <v>1912</v>
      </c>
      <c r="E154" s="8">
        <v>0.35147417488902016</v>
      </c>
      <c r="F154" s="5" t="s">
        <v>21</v>
      </c>
      <c r="G154" s="5" t="s">
        <v>21</v>
      </c>
      <c r="H154" s="15">
        <v>1</v>
      </c>
      <c r="I154">
        <v>0</v>
      </c>
      <c r="J154">
        <v>0</v>
      </c>
      <c r="K154">
        <v>386</v>
      </c>
      <c r="L154">
        <v>14000</v>
      </c>
      <c r="M154">
        <v>6000</v>
      </c>
      <c r="N154" s="8">
        <v>0.0180282</v>
      </c>
      <c r="O154" s="8">
        <v>0.0332649</v>
      </c>
    </row>
    <row r="155" spans="1:15" ht="12.75">
      <c r="A155">
        <v>100</v>
      </c>
      <c r="B155" t="s">
        <v>124</v>
      </c>
      <c r="C155">
        <v>1912</v>
      </c>
      <c r="D155">
        <v>1913</v>
      </c>
      <c r="E155" s="8">
        <v>0.3016588723197741</v>
      </c>
      <c r="F155" s="5" t="s">
        <v>20</v>
      </c>
      <c r="G155" s="5" t="s">
        <v>20</v>
      </c>
      <c r="H155" s="15">
        <v>0</v>
      </c>
      <c r="I155">
        <v>0</v>
      </c>
      <c r="J155">
        <v>1</v>
      </c>
      <c r="K155">
        <v>185</v>
      </c>
      <c r="L155">
        <v>52000</v>
      </c>
      <c r="M155">
        <v>30000</v>
      </c>
      <c r="N155" s="8">
        <v>0.0068374</v>
      </c>
      <c r="O155" s="8">
        <v>0.0158286</v>
      </c>
    </row>
    <row r="156" spans="1:15" ht="12.75">
      <c r="A156">
        <v>109</v>
      </c>
      <c r="B156" t="s">
        <v>157</v>
      </c>
      <c r="C156">
        <v>1919</v>
      </c>
      <c r="D156">
        <v>1920</v>
      </c>
      <c r="E156" s="8">
        <v>0.7706129001955611</v>
      </c>
      <c r="F156" s="5" t="s">
        <v>21</v>
      </c>
      <c r="G156" s="5" t="s">
        <v>21</v>
      </c>
      <c r="H156" s="15">
        <v>1</v>
      </c>
      <c r="I156">
        <v>0</v>
      </c>
      <c r="J156">
        <v>0</v>
      </c>
      <c r="K156">
        <v>613</v>
      </c>
      <c r="L156">
        <v>60000</v>
      </c>
      <c r="M156">
        <v>40000</v>
      </c>
      <c r="N156" s="8">
        <v>0.0631666</v>
      </c>
      <c r="O156" s="8">
        <v>0.0188027</v>
      </c>
    </row>
    <row r="157" spans="1:15" ht="12.75">
      <c r="A157">
        <v>112</v>
      </c>
      <c r="B157" t="s">
        <v>125</v>
      </c>
      <c r="C157">
        <v>1919</v>
      </c>
      <c r="D157">
        <v>1919</v>
      </c>
      <c r="E157" s="8">
        <v>0.8248436972145479</v>
      </c>
      <c r="F157" s="5" t="s">
        <v>20</v>
      </c>
      <c r="G157" s="5" t="s">
        <v>20</v>
      </c>
      <c r="H157" s="15">
        <v>0</v>
      </c>
      <c r="I157">
        <v>0</v>
      </c>
      <c r="J157">
        <v>1</v>
      </c>
      <c r="K157">
        <v>111</v>
      </c>
      <c r="L157">
        <v>5000</v>
      </c>
      <c r="M157">
        <v>6000</v>
      </c>
      <c r="N157" s="8">
        <v>0.0178238</v>
      </c>
      <c r="O157" s="8">
        <v>0.0037849</v>
      </c>
    </row>
    <row r="158" spans="1:15" ht="12.75">
      <c r="A158">
        <v>115</v>
      </c>
      <c r="B158" t="s">
        <v>74</v>
      </c>
      <c r="C158">
        <v>1919</v>
      </c>
      <c r="D158">
        <v>1922</v>
      </c>
      <c r="E158" s="8">
        <v>0.3234648230988207</v>
      </c>
      <c r="F158" s="5" t="s">
        <v>21</v>
      </c>
      <c r="G158" s="5" t="s">
        <v>21</v>
      </c>
      <c r="H158" s="15">
        <v>1</v>
      </c>
      <c r="I158">
        <v>0</v>
      </c>
      <c r="J158">
        <v>0</v>
      </c>
      <c r="K158">
        <v>1256</v>
      </c>
      <c r="L158">
        <v>30000</v>
      </c>
      <c r="M158">
        <v>20000</v>
      </c>
      <c r="N158" s="8">
        <v>0.0027839</v>
      </c>
      <c r="O158" s="8">
        <v>0.0058226</v>
      </c>
    </row>
    <row r="159" spans="1:15" ht="12.75">
      <c r="A159">
        <v>116</v>
      </c>
      <c r="B159" t="s">
        <v>158</v>
      </c>
      <c r="C159">
        <v>1919</v>
      </c>
      <c r="D159">
        <v>1921</v>
      </c>
      <c r="E159" s="8">
        <v>0.9132831930895823</v>
      </c>
      <c r="F159" s="5" t="s">
        <v>5</v>
      </c>
      <c r="G159" s="5" t="s">
        <v>21</v>
      </c>
      <c r="H159" s="15">
        <v>1</v>
      </c>
      <c r="I159">
        <v>0</v>
      </c>
      <c r="J159">
        <v>0</v>
      </c>
      <c r="K159">
        <v>720</v>
      </c>
      <c r="L159">
        <v>5000</v>
      </c>
      <c r="M159">
        <v>35000</v>
      </c>
      <c r="N159" s="8">
        <v>0.0613224</v>
      </c>
      <c r="O159" s="8">
        <v>0.0058226</v>
      </c>
    </row>
    <row r="160" spans="1:15" ht="12.75">
      <c r="A160">
        <v>117</v>
      </c>
      <c r="B160" t="s">
        <v>159</v>
      </c>
      <c r="C160">
        <v>1920</v>
      </c>
      <c r="D160">
        <v>1920</v>
      </c>
      <c r="E160" s="8">
        <v>0.9480555739747397</v>
      </c>
      <c r="F160" s="5" t="s">
        <v>20</v>
      </c>
      <c r="G160" s="5" t="s">
        <v>20</v>
      </c>
      <c r="H160" s="15">
        <v>1</v>
      </c>
      <c r="I160">
        <v>0</v>
      </c>
      <c r="J160">
        <v>0</v>
      </c>
      <c r="K160">
        <v>140</v>
      </c>
      <c r="L160">
        <v>500</v>
      </c>
      <c r="M160">
        <v>500</v>
      </c>
      <c r="N160" s="8">
        <v>0.0271653</v>
      </c>
      <c r="O160" s="8">
        <v>0.0014884</v>
      </c>
    </row>
    <row r="161" spans="1:15" ht="12.75">
      <c r="A161">
        <v>118</v>
      </c>
      <c r="B161" t="s">
        <v>160</v>
      </c>
      <c r="C161">
        <v>1929</v>
      </c>
      <c r="D161">
        <v>1929</v>
      </c>
      <c r="E161" s="8">
        <v>0.5136691288496333</v>
      </c>
      <c r="F161" s="5" t="s">
        <v>20</v>
      </c>
      <c r="G161" s="5" t="s">
        <v>9</v>
      </c>
      <c r="H161" s="15">
        <v>1</v>
      </c>
      <c r="I161">
        <v>0</v>
      </c>
      <c r="J161">
        <v>0</v>
      </c>
      <c r="K161">
        <v>109</v>
      </c>
      <c r="L161">
        <v>200</v>
      </c>
      <c r="M161">
        <v>3000</v>
      </c>
      <c r="N161" s="8">
        <v>0.1337485</v>
      </c>
      <c r="O161" s="8">
        <v>0.1266302</v>
      </c>
    </row>
    <row r="162" spans="1:15" ht="12.75">
      <c r="A162">
        <v>121</v>
      </c>
      <c r="B162" t="s">
        <v>161</v>
      </c>
      <c r="C162">
        <v>1931</v>
      </c>
      <c r="D162">
        <v>1933</v>
      </c>
      <c r="E162" s="8">
        <v>0.24698252729322523</v>
      </c>
      <c r="F162" s="5" t="s">
        <v>20</v>
      </c>
      <c r="G162" s="5" t="s">
        <v>20</v>
      </c>
      <c r="H162" s="15">
        <v>1</v>
      </c>
      <c r="I162">
        <v>0</v>
      </c>
      <c r="J162">
        <v>0</v>
      </c>
      <c r="K162">
        <v>505</v>
      </c>
      <c r="L162">
        <v>10000</v>
      </c>
      <c r="M162">
        <v>50000</v>
      </c>
      <c r="N162" s="8">
        <v>0.0411423</v>
      </c>
      <c r="O162" s="8">
        <v>0.1254375</v>
      </c>
    </row>
    <row r="163" spans="1:15" ht="12.75">
      <c r="A163">
        <v>124</v>
      </c>
      <c r="B163" t="s">
        <v>162</v>
      </c>
      <c r="C163">
        <v>1932</v>
      </c>
      <c r="D163">
        <v>1935</v>
      </c>
      <c r="E163" s="8">
        <v>0.3309332335889284</v>
      </c>
      <c r="F163" s="5" t="s">
        <v>20</v>
      </c>
      <c r="G163" s="5" t="s">
        <v>20</v>
      </c>
      <c r="H163" s="15">
        <v>1</v>
      </c>
      <c r="I163">
        <v>0</v>
      </c>
      <c r="J163">
        <v>0</v>
      </c>
      <c r="K163">
        <v>1093</v>
      </c>
      <c r="L163">
        <v>36000</v>
      </c>
      <c r="M163">
        <v>56661</v>
      </c>
      <c r="N163" s="8">
        <v>0.0003539</v>
      </c>
      <c r="O163" s="8">
        <v>0.0007155</v>
      </c>
    </row>
    <row r="164" spans="1:15" ht="12.75">
      <c r="A164">
        <v>125</v>
      </c>
      <c r="B164" t="s">
        <v>163</v>
      </c>
      <c r="C164">
        <v>1934</v>
      </c>
      <c r="D164">
        <v>1934</v>
      </c>
      <c r="E164" s="8">
        <v>0.3739313244569026</v>
      </c>
      <c r="F164" s="5" t="s">
        <v>20</v>
      </c>
      <c r="G164" s="5" t="s">
        <v>9</v>
      </c>
      <c r="H164" s="15">
        <v>1</v>
      </c>
      <c r="I164">
        <v>0</v>
      </c>
      <c r="J164">
        <v>0</v>
      </c>
      <c r="K164">
        <v>55</v>
      </c>
      <c r="L164">
        <v>100</v>
      </c>
      <c r="M164">
        <v>2000</v>
      </c>
      <c r="N164" s="8">
        <v>0.0005336</v>
      </c>
      <c r="O164" s="8">
        <v>0.0008934</v>
      </c>
    </row>
    <row r="165" spans="1:15" ht="12.75">
      <c r="A165">
        <v>127</v>
      </c>
      <c r="B165" t="s">
        <v>164</v>
      </c>
      <c r="C165">
        <v>1935</v>
      </c>
      <c r="D165">
        <v>1936</v>
      </c>
      <c r="E165" s="8">
        <v>0.9228420320211695</v>
      </c>
      <c r="F165" s="5" t="s">
        <v>20</v>
      </c>
      <c r="G165" s="5" t="s">
        <v>21</v>
      </c>
      <c r="H165" s="15">
        <v>1</v>
      </c>
      <c r="I165">
        <v>0</v>
      </c>
      <c r="J165">
        <v>0</v>
      </c>
      <c r="K165">
        <v>220</v>
      </c>
      <c r="L165">
        <v>4000</v>
      </c>
      <c r="M165">
        <v>16000</v>
      </c>
      <c r="N165" s="8">
        <v>0.0511954</v>
      </c>
      <c r="O165" s="8">
        <v>0.0042804</v>
      </c>
    </row>
    <row r="166" spans="1:15" ht="12.75">
      <c r="A166">
        <v>130</v>
      </c>
      <c r="B166" t="s">
        <v>78</v>
      </c>
      <c r="C166">
        <v>1937</v>
      </c>
      <c r="D166">
        <v>1941</v>
      </c>
      <c r="E166" s="8">
        <v>0.31298336616814787</v>
      </c>
      <c r="F166" s="5" t="s">
        <v>20</v>
      </c>
      <c r="G166" s="5" t="s">
        <v>9</v>
      </c>
      <c r="H166" s="15">
        <v>1</v>
      </c>
      <c r="I166">
        <v>0</v>
      </c>
      <c r="J166">
        <v>0</v>
      </c>
      <c r="K166">
        <v>1615</v>
      </c>
      <c r="L166">
        <v>250000</v>
      </c>
      <c r="M166">
        <v>750000</v>
      </c>
      <c r="N166" s="8">
        <v>0.0534113</v>
      </c>
      <c r="O166" s="8">
        <v>0.1172409</v>
      </c>
    </row>
    <row r="167" spans="1:15" ht="12.75">
      <c r="A167">
        <v>133</v>
      </c>
      <c r="B167" t="s">
        <v>165</v>
      </c>
      <c r="C167">
        <v>1938</v>
      </c>
      <c r="D167">
        <v>1938</v>
      </c>
      <c r="E167" s="8">
        <v>0.7355863796809609</v>
      </c>
      <c r="F167" s="5" t="s">
        <v>21</v>
      </c>
      <c r="G167" s="5" t="s">
        <v>7</v>
      </c>
      <c r="H167" s="15">
        <v>1</v>
      </c>
      <c r="I167">
        <v>0</v>
      </c>
      <c r="J167">
        <v>0</v>
      </c>
      <c r="K167">
        <v>14</v>
      </c>
      <c r="L167">
        <v>1200</v>
      </c>
      <c r="M167">
        <v>526</v>
      </c>
      <c r="N167" s="8">
        <v>0.1643592</v>
      </c>
      <c r="O167" s="8">
        <v>0.0590805</v>
      </c>
    </row>
    <row r="168" spans="1:15" ht="12.75">
      <c r="A168">
        <v>142</v>
      </c>
      <c r="B168" t="s">
        <v>42</v>
      </c>
      <c r="C168">
        <v>1939</v>
      </c>
      <c r="D168">
        <v>1940</v>
      </c>
      <c r="E168" s="8">
        <v>0.9871800002572719</v>
      </c>
      <c r="F168" s="5" t="s">
        <v>20</v>
      </c>
      <c r="G168" s="5" t="s">
        <v>20</v>
      </c>
      <c r="H168" s="15">
        <v>1</v>
      </c>
      <c r="I168">
        <v>0</v>
      </c>
      <c r="J168">
        <v>0</v>
      </c>
      <c r="K168">
        <v>104</v>
      </c>
      <c r="L168">
        <v>50000</v>
      </c>
      <c r="M168">
        <v>24900</v>
      </c>
      <c r="N168" s="8">
        <v>0.1381359</v>
      </c>
      <c r="O168" s="8">
        <v>0.0017939</v>
      </c>
    </row>
    <row r="169" spans="1:15" ht="12.75">
      <c r="A169">
        <v>145</v>
      </c>
      <c r="B169" t="s">
        <v>54</v>
      </c>
      <c r="C169">
        <v>1940</v>
      </c>
      <c r="D169">
        <v>1941</v>
      </c>
      <c r="E169" s="8">
        <v>0.04187408084983803</v>
      </c>
      <c r="F169" s="5" t="s">
        <v>20</v>
      </c>
      <c r="G169" s="5" t="s">
        <v>20</v>
      </c>
      <c r="H169" s="15">
        <v>1</v>
      </c>
      <c r="I169">
        <v>0</v>
      </c>
      <c r="J169">
        <v>0</v>
      </c>
      <c r="K169">
        <v>53</v>
      </c>
      <c r="L169">
        <v>700</v>
      </c>
      <c r="M169">
        <v>700</v>
      </c>
      <c r="N169" s="8">
        <v>0.0033143</v>
      </c>
      <c r="O169" s="8">
        <v>0.0758349</v>
      </c>
    </row>
    <row r="170" spans="1:15" ht="12.75">
      <c r="A170">
        <v>147</v>
      </c>
      <c r="B170" t="s">
        <v>86</v>
      </c>
      <c r="C170">
        <v>1948</v>
      </c>
      <c r="D170">
        <v>1949</v>
      </c>
      <c r="E170" s="8">
        <v>0.1836841097728189</v>
      </c>
      <c r="F170" s="5" t="s">
        <v>5</v>
      </c>
      <c r="G170" s="5" t="s">
        <v>21</v>
      </c>
      <c r="H170" s="15">
        <v>1</v>
      </c>
      <c r="I170">
        <v>0</v>
      </c>
      <c r="J170">
        <v>0</v>
      </c>
      <c r="K170">
        <v>169</v>
      </c>
      <c r="L170">
        <v>1000</v>
      </c>
      <c r="M170">
        <v>1000</v>
      </c>
      <c r="N170" s="8">
        <v>0.0118022</v>
      </c>
      <c r="O170" s="8">
        <v>0.0524505</v>
      </c>
    </row>
    <row r="171" spans="1:15" ht="12.75">
      <c r="A171">
        <v>148</v>
      </c>
      <c r="B171" t="s">
        <v>126</v>
      </c>
      <c r="C171">
        <v>1948</v>
      </c>
      <c r="D171">
        <v>1948</v>
      </c>
      <c r="E171" s="8">
        <v>0.8511948626171176</v>
      </c>
      <c r="F171" s="5" t="s">
        <v>21</v>
      </c>
      <c r="G171" s="5" t="s">
        <v>21</v>
      </c>
      <c r="H171" s="15">
        <v>0</v>
      </c>
      <c r="I171">
        <v>0</v>
      </c>
      <c r="J171">
        <v>1</v>
      </c>
      <c r="K171">
        <v>143</v>
      </c>
      <c r="L171">
        <v>5000</v>
      </c>
      <c r="M171">
        <v>3000</v>
      </c>
      <c r="N171" s="8">
        <v>0.0080855</v>
      </c>
      <c r="O171" s="8">
        <v>0.0014135</v>
      </c>
    </row>
    <row r="172" spans="1:15" ht="12.75">
      <c r="A172">
        <v>154</v>
      </c>
      <c r="B172" t="s">
        <v>62</v>
      </c>
      <c r="C172">
        <v>1956</v>
      </c>
      <c r="D172">
        <v>1956</v>
      </c>
      <c r="E172" s="8">
        <v>0.9713255800154276</v>
      </c>
      <c r="F172" s="5" t="s">
        <v>20</v>
      </c>
      <c r="G172" s="5" t="s">
        <v>20</v>
      </c>
      <c r="H172" s="15">
        <v>1</v>
      </c>
      <c r="I172">
        <v>0</v>
      </c>
      <c r="J172">
        <v>0</v>
      </c>
      <c r="K172">
        <v>23</v>
      </c>
      <c r="L172">
        <v>1500</v>
      </c>
      <c r="M172">
        <v>2502</v>
      </c>
      <c r="N172" s="8">
        <v>0.1702454</v>
      </c>
      <c r="O172" s="8">
        <v>0.0050258</v>
      </c>
    </row>
    <row r="173" spans="1:15" ht="12.75">
      <c r="A173">
        <v>160</v>
      </c>
      <c r="B173" t="s">
        <v>166</v>
      </c>
      <c r="C173">
        <v>1962</v>
      </c>
      <c r="D173">
        <v>1962</v>
      </c>
      <c r="E173" s="8">
        <v>0.6784134036478943</v>
      </c>
      <c r="F173" s="5" t="s">
        <v>20</v>
      </c>
      <c r="G173" s="5" t="s">
        <v>20</v>
      </c>
      <c r="H173" s="15">
        <v>1</v>
      </c>
      <c r="I173">
        <v>0</v>
      </c>
      <c r="J173">
        <v>0</v>
      </c>
      <c r="K173">
        <v>34</v>
      </c>
      <c r="L173">
        <v>500</v>
      </c>
      <c r="M173">
        <v>1353</v>
      </c>
      <c r="N173" s="8">
        <v>0.1038925</v>
      </c>
      <c r="O173" s="8">
        <v>0.0492479</v>
      </c>
    </row>
    <row r="174" spans="1:15" ht="12.75">
      <c r="A174">
        <v>166</v>
      </c>
      <c r="B174" t="s">
        <v>83</v>
      </c>
      <c r="C174">
        <v>1965</v>
      </c>
      <c r="D174">
        <v>1965</v>
      </c>
      <c r="E174" s="8">
        <v>0.17617369669069474</v>
      </c>
      <c r="F174" s="5" t="s">
        <v>20</v>
      </c>
      <c r="G174" s="5" t="s">
        <v>7</v>
      </c>
      <c r="H174" s="15">
        <v>1</v>
      </c>
      <c r="I174">
        <v>0</v>
      </c>
      <c r="J174">
        <v>0</v>
      </c>
      <c r="K174">
        <v>50</v>
      </c>
      <c r="L174">
        <v>3800</v>
      </c>
      <c r="M174">
        <v>3261</v>
      </c>
      <c r="N174" s="8">
        <v>0.0111593</v>
      </c>
      <c r="O174" s="8">
        <v>0.0521833</v>
      </c>
    </row>
    <row r="175" spans="1:15" ht="12.75">
      <c r="A175">
        <v>169</v>
      </c>
      <c r="B175" t="s">
        <v>127</v>
      </c>
      <c r="C175">
        <v>1967</v>
      </c>
      <c r="D175">
        <v>1967</v>
      </c>
      <c r="E175" s="8">
        <v>0.8473669278705525</v>
      </c>
      <c r="F175" s="5" t="s">
        <v>21</v>
      </c>
      <c r="G175" s="5" t="s">
        <v>21</v>
      </c>
      <c r="H175" s="15">
        <v>0</v>
      </c>
      <c r="I175">
        <v>0</v>
      </c>
      <c r="J175">
        <v>1</v>
      </c>
      <c r="K175">
        <v>6</v>
      </c>
      <c r="L175">
        <v>18600</v>
      </c>
      <c r="M175">
        <v>1000</v>
      </c>
      <c r="N175" s="8">
        <v>0.0086617</v>
      </c>
      <c r="O175" s="8">
        <v>0.0015602</v>
      </c>
    </row>
    <row r="176" spans="1:15" ht="12.75">
      <c r="A176">
        <v>172</v>
      </c>
      <c r="B176" t="s">
        <v>167</v>
      </c>
      <c r="C176">
        <v>1969</v>
      </c>
      <c r="D176">
        <v>1970</v>
      </c>
      <c r="E176" s="8">
        <v>0.7869404082593094</v>
      </c>
      <c r="F176" s="5" t="s">
        <v>5</v>
      </c>
      <c r="G176" s="5" t="s">
        <v>7</v>
      </c>
      <c r="H176" s="15">
        <v>1</v>
      </c>
      <c r="I176">
        <v>0</v>
      </c>
      <c r="J176">
        <v>0</v>
      </c>
      <c r="K176">
        <v>520</v>
      </c>
      <c r="L176">
        <v>5000</v>
      </c>
      <c r="M176">
        <v>368</v>
      </c>
      <c r="N176" s="8">
        <v>0.0066886</v>
      </c>
      <c r="O176" s="8">
        <v>0.0018109</v>
      </c>
    </row>
    <row r="177" spans="1:15" ht="12.75">
      <c r="A177">
        <v>175</v>
      </c>
      <c r="B177" t="s">
        <v>168</v>
      </c>
      <c r="C177">
        <v>1969</v>
      </c>
      <c r="D177">
        <v>1969</v>
      </c>
      <c r="E177" s="8">
        <v>0.4169141785211818</v>
      </c>
      <c r="F177" s="5" t="s">
        <v>21</v>
      </c>
      <c r="G177" s="5" t="s">
        <v>7</v>
      </c>
      <c r="H177" s="15">
        <v>1</v>
      </c>
      <c r="I177">
        <v>0</v>
      </c>
      <c r="J177">
        <v>0</v>
      </c>
      <c r="K177">
        <v>5</v>
      </c>
      <c r="L177">
        <v>1200</v>
      </c>
      <c r="M177">
        <v>700</v>
      </c>
      <c r="N177" s="8">
        <v>0.0002667</v>
      </c>
      <c r="O177" s="8">
        <v>0.000373</v>
      </c>
    </row>
    <row r="178" spans="1:15" ht="12.75">
      <c r="A178">
        <v>178</v>
      </c>
      <c r="B178" t="s">
        <v>169</v>
      </c>
      <c r="C178">
        <v>1971</v>
      </c>
      <c r="D178">
        <v>1971</v>
      </c>
      <c r="E178" s="8">
        <v>0.8598971805483704</v>
      </c>
      <c r="F178" s="5" t="s">
        <v>20</v>
      </c>
      <c r="G178" s="5" t="s">
        <v>20</v>
      </c>
      <c r="H178" s="15">
        <v>1</v>
      </c>
      <c r="I178">
        <v>0</v>
      </c>
      <c r="J178">
        <v>0</v>
      </c>
      <c r="K178">
        <v>15</v>
      </c>
      <c r="L178">
        <v>8000</v>
      </c>
      <c r="M178">
        <v>3000</v>
      </c>
      <c r="N178" s="8">
        <v>0.0531898</v>
      </c>
      <c r="O178" s="8">
        <v>0.0086662</v>
      </c>
    </row>
    <row r="179" spans="1:15" ht="12.75">
      <c r="A179">
        <v>184</v>
      </c>
      <c r="B179" t="s">
        <v>46</v>
      </c>
      <c r="C179">
        <v>1974</v>
      </c>
      <c r="D179">
        <v>1974</v>
      </c>
      <c r="E179" s="8">
        <v>0.9834900895643</v>
      </c>
      <c r="F179" s="5" t="s">
        <v>20</v>
      </c>
      <c r="G179" s="5" t="s">
        <v>20</v>
      </c>
      <c r="H179" s="15">
        <v>1</v>
      </c>
      <c r="I179">
        <v>0</v>
      </c>
      <c r="J179">
        <v>0</v>
      </c>
      <c r="K179">
        <v>13</v>
      </c>
      <c r="L179">
        <v>1000</v>
      </c>
      <c r="M179">
        <v>500</v>
      </c>
      <c r="N179" s="8">
        <v>0.0087627</v>
      </c>
      <c r="O179" s="8">
        <v>0.0001471</v>
      </c>
    </row>
    <row r="180" spans="1:15" ht="12.75">
      <c r="A180">
        <v>187</v>
      </c>
      <c r="B180" t="s">
        <v>170</v>
      </c>
      <c r="C180">
        <v>1975</v>
      </c>
      <c r="D180">
        <v>1979</v>
      </c>
      <c r="E180" s="8">
        <v>0.8918309050830214</v>
      </c>
      <c r="F180" s="5" t="s">
        <v>20</v>
      </c>
      <c r="G180" s="5" t="s">
        <v>20</v>
      </c>
      <c r="H180" s="15">
        <v>1</v>
      </c>
      <c r="I180">
        <v>0</v>
      </c>
      <c r="J180">
        <v>0</v>
      </c>
      <c r="K180">
        <v>1348</v>
      </c>
      <c r="L180">
        <v>3000</v>
      </c>
      <c r="M180">
        <v>5000</v>
      </c>
      <c r="N180" s="8">
        <v>0.0068374</v>
      </c>
      <c r="O180" s="8">
        <v>0.0008293</v>
      </c>
    </row>
    <row r="181" spans="1:15" ht="12.75">
      <c r="A181">
        <v>189</v>
      </c>
      <c r="B181" t="s">
        <v>81</v>
      </c>
      <c r="C181">
        <v>1977</v>
      </c>
      <c r="D181">
        <v>1978</v>
      </c>
      <c r="E181" s="8">
        <v>0.1006129310601327</v>
      </c>
      <c r="F181" s="5" t="s">
        <v>21</v>
      </c>
      <c r="G181" s="5" t="s">
        <v>21</v>
      </c>
      <c r="H181" s="15">
        <v>0</v>
      </c>
      <c r="I181">
        <v>0</v>
      </c>
      <c r="J181">
        <v>2</v>
      </c>
      <c r="K181">
        <v>226</v>
      </c>
      <c r="L181">
        <v>3500</v>
      </c>
      <c r="M181">
        <v>2500</v>
      </c>
      <c r="N181" s="8">
        <v>0.0006763</v>
      </c>
      <c r="O181" s="8">
        <v>0.0060455000000000005</v>
      </c>
    </row>
    <row r="182" spans="1:15" ht="12.75">
      <c r="A182">
        <v>190</v>
      </c>
      <c r="B182" t="s">
        <v>115</v>
      </c>
      <c r="C182">
        <v>1978</v>
      </c>
      <c r="D182">
        <v>1979</v>
      </c>
      <c r="E182" s="8">
        <v>0.6576725820360368</v>
      </c>
      <c r="F182" s="5" t="s">
        <v>21</v>
      </c>
      <c r="G182" s="5" t="s">
        <v>21</v>
      </c>
      <c r="H182" s="15">
        <v>0</v>
      </c>
      <c r="I182">
        <v>0</v>
      </c>
      <c r="J182">
        <v>1</v>
      </c>
      <c r="K182">
        <v>165</v>
      </c>
      <c r="L182">
        <v>2000</v>
      </c>
      <c r="M182">
        <v>1000</v>
      </c>
      <c r="N182" s="8">
        <v>0.0028981</v>
      </c>
      <c r="O182" s="8">
        <v>0.0015085</v>
      </c>
    </row>
    <row r="183" spans="1:15" ht="12.75">
      <c r="A183">
        <v>193</v>
      </c>
      <c r="B183" t="s">
        <v>171</v>
      </c>
      <c r="C183">
        <v>1979</v>
      </c>
      <c r="D183">
        <v>1979</v>
      </c>
      <c r="E183" s="8">
        <v>0.9294567425353907</v>
      </c>
      <c r="F183" s="5" t="s">
        <v>20</v>
      </c>
      <c r="G183" s="5" t="s">
        <v>20</v>
      </c>
      <c r="H183" s="15">
        <v>1</v>
      </c>
      <c r="I183">
        <v>0</v>
      </c>
      <c r="J183">
        <v>0</v>
      </c>
      <c r="K183">
        <v>22</v>
      </c>
      <c r="L183">
        <v>13000</v>
      </c>
      <c r="M183">
        <v>8000</v>
      </c>
      <c r="N183" s="8">
        <v>0.1179594</v>
      </c>
      <c r="O183" s="8">
        <v>0.0089528</v>
      </c>
    </row>
    <row r="184" spans="1:15" ht="12.75">
      <c r="A184">
        <v>199</v>
      </c>
      <c r="B184" t="s">
        <v>172</v>
      </c>
      <c r="C184">
        <v>1980</v>
      </c>
      <c r="D184">
        <v>1988</v>
      </c>
      <c r="E184" s="8">
        <v>0.41831632108688693</v>
      </c>
      <c r="F184" s="5" t="s">
        <v>5</v>
      </c>
      <c r="G184" s="5" t="s">
        <v>21</v>
      </c>
      <c r="H184" s="15">
        <v>1</v>
      </c>
      <c r="I184">
        <v>0</v>
      </c>
      <c r="J184">
        <v>0</v>
      </c>
      <c r="K184">
        <v>2890</v>
      </c>
      <c r="L184">
        <v>500000</v>
      </c>
      <c r="M184">
        <v>750000</v>
      </c>
      <c r="N184" s="8">
        <v>0.0058809</v>
      </c>
      <c r="O184" s="8">
        <v>0.0081776</v>
      </c>
    </row>
    <row r="185" spans="1:15" ht="12.75">
      <c r="A185">
        <v>202</v>
      </c>
      <c r="B185" t="s">
        <v>88</v>
      </c>
      <c r="C185">
        <v>1982</v>
      </c>
      <c r="D185">
        <v>1982</v>
      </c>
      <c r="E185" s="8">
        <v>0.22706536436795188</v>
      </c>
      <c r="F185" s="5" t="s">
        <v>21</v>
      </c>
      <c r="G185" s="5" t="s">
        <v>21</v>
      </c>
      <c r="H185" s="15">
        <v>1</v>
      </c>
      <c r="I185">
        <v>0</v>
      </c>
      <c r="J185">
        <v>0</v>
      </c>
      <c r="K185">
        <v>88</v>
      </c>
      <c r="L185">
        <v>655</v>
      </c>
      <c r="M185">
        <v>255</v>
      </c>
      <c r="N185" s="8">
        <v>0.0069185</v>
      </c>
      <c r="O185" s="8">
        <v>0.0235507</v>
      </c>
    </row>
    <row r="186" spans="1:15" ht="12.75">
      <c r="A186">
        <v>205</v>
      </c>
      <c r="B186" t="s">
        <v>173</v>
      </c>
      <c r="C186">
        <v>1982</v>
      </c>
      <c r="D186">
        <v>1982</v>
      </c>
      <c r="E186" s="8">
        <v>0.4783993989397966</v>
      </c>
      <c r="F186" s="5" t="s">
        <v>5</v>
      </c>
      <c r="G186" s="5" t="s">
        <v>7</v>
      </c>
      <c r="H186" s="15">
        <v>1</v>
      </c>
      <c r="I186">
        <v>0</v>
      </c>
      <c r="J186">
        <v>0</v>
      </c>
      <c r="K186">
        <v>138</v>
      </c>
      <c r="L186">
        <v>1000</v>
      </c>
      <c r="M186">
        <v>235</v>
      </c>
      <c r="N186" s="8">
        <v>0.0034384</v>
      </c>
      <c r="O186" s="8">
        <v>0.0037489</v>
      </c>
    </row>
    <row r="187" spans="1:15" ht="12.75">
      <c r="A187">
        <v>208</v>
      </c>
      <c r="B187" t="s">
        <v>171</v>
      </c>
      <c r="C187">
        <v>1987</v>
      </c>
      <c r="D187">
        <v>1987</v>
      </c>
      <c r="E187" s="8">
        <v>0.8930262159086979</v>
      </c>
      <c r="F187" s="5" t="s">
        <v>5</v>
      </c>
      <c r="G187" s="5" t="s">
        <v>7</v>
      </c>
      <c r="H187" s="15">
        <v>1</v>
      </c>
      <c r="I187">
        <v>0</v>
      </c>
      <c r="J187">
        <v>0</v>
      </c>
      <c r="K187">
        <v>33</v>
      </c>
      <c r="L187">
        <v>1800</v>
      </c>
      <c r="M187">
        <v>2200</v>
      </c>
      <c r="N187" s="8">
        <v>0.1084675</v>
      </c>
      <c r="O187" s="8">
        <v>0.0129931</v>
      </c>
    </row>
  </sheetData>
  <mergeCells count="7">
    <mergeCell ref="A10:J10"/>
    <mergeCell ref="A15:J15"/>
    <mergeCell ref="A1:J1"/>
    <mergeCell ref="A2:J2"/>
    <mergeCell ref="A3:J3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O95"/>
  <sheetViews>
    <sheetView zoomScale="75" zoomScaleNormal="75" workbookViewId="0" topLeftCell="A1">
      <selection activeCell="I1" sqref="I1"/>
    </sheetView>
  </sheetViews>
  <sheetFormatPr defaultColWidth="9.140625" defaultRowHeight="12.75"/>
  <cols>
    <col min="1" max="1" width="6.421875" style="0" customWidth="1"/>
    <col min="2" max="2" width="20.57421875" style="0" bestFit="1" customWidth="1"/>
    <col min="5" max="5" width="11.421875" style="0" customWidth="1"/>
  </cols>
  <sheetData>
    <row r="1" spans="1:8" ht="12.75">
      <c r="A1" s="165" t="s">
        <v>366</v>
      </c>
      <c r="B1" s="166"/>
      <c r="C1" s="166"/>
      <c r="D1" s="166"/>
      <c r="E1" s="166"/>
      <c r="F1" s="166"/>
      <c r="G1" s="166"/>
      <c r="H1" s="166"/>
    </row>
    <row r="2" spans="1:8" ht="12.75">
      <c r="A2" s="167"/>
      <c r="B2" s="168"/>
      <c r="C2" s="168"/>
      <c r="D2" s="168"/>
      <c r="E2" s="168"/>
      <c r="F2" s="168"/>
      <c r="G2" s="168"/>
      <c r="H2" s="168"/>
    </row>
    <row r="3" spans="1:8" ht="25.5">
      <c r="A3" s="39" t="s">
        <v>23</v>
      </c>
      <c r="B3" s="36" t="s">
        <v>36</v>
      </c>
      <c r="C3" s="37" t="s">
        <v>120</v>
      </c>
      <c r="D3" s="37" t="s">
        <v>121</v>
      </c>
      <c r="E3" s="36" t="s">
        <v>95</v>
      </c>
      <c r="F3" s="37" t="s">
        <v>19</v>
      </c>
      <c r="G3" s="37" t="s">
        <v>22</v>
      </c>
      <c r="H3" s="37" t="s">
        <v>18</v>
      </c>
    </row>
    <row r="4" spans="1:8" ht="12.75">
      <c r="A4" s="20">
        <v>106</v>
      </c>
      <c r="B4" s="27" t="s">
        <v>59</v>
      </c>
      <c r="C4" s="22">
        <v>1914</v>
      </c>
      <c r="D4" s="22">
        <v>1918</v>
      </c>
      <c r="E4" s="46">
        <v>0.9731086037636831</v>
      </c>
      <c r="F4" s="22" t="s">
        <v>14</v>
      </c>
      <c r="G4" s="22" t="s">
        <v>14</v>
      </c>
      <c r="H4" s="27" t="s">
        <v>101</v>
      </c>
    </row>
    <row r="5" spans="1:8" ht="12.75">
      <c r="A5" s="20">
        <v>16</v>
      </c>
      <c r="B5" s="27" t="s">
        <v>57</v>
      </c>
      <c r="C5" s="22">
        <v>1849</v>
      </c>
      <c r="D5" s="22">
        <v>1849</v>
      </c>
      <c r="E5" s="46">
        <v>0.9444086844946271</v>
      </c>
      <c r="F5" s="22" t="s">
        <v>13</v>
      </c>
      <c r="G5" s="22" t="s">
        <v>13</v>
      </c>
      <c r="H5" s="27" t="s">
        <v>69</v>
      </c>
    </row>
    <row r="6" spans="1:8" ht="12.75">
      <c r="A6" s="20">
        <v>52</v>
      </c>
      <c r="B6" s="27" t="s">
        <v>97</v>
      </c>
      <c r="C6" s="22">
        <v>1865</v>
      </c>
      <c r="D6" s="22">
        <v>1866</v>
      </c>
      <c r="E6" s="46">
        <v>0.9288763259582288</v>
      </c>
      <c r="F6" s="22" t="s">
        <v>14</v>
      </c>
      <c r="G6" s="22" t="s">
        <v>7</v>
      </c>
      <c r="H6" s="27" t="s">
        <v>73</v>
      </c>
    </row>
    <row r="7" spans="1:8" ht="12.75">
      <c r="A7" s="20">
        <v>139</v>
      </c>
      <c r="B7" s="27" t="s">
        <v>107</v>
      </c>
      <c r="C7" s="22">
        <v>1939</v>
      </c>
      <c r="D7" s="22">
        <v>1945</v>
      </c>
      <c r="E7" s="46">
        <v>0.9067031136156358</v>
      </c>
      <c r="F7" s="22" t="s">
        <v>14</v>
      </c>
      <c r="G7" s="22" t="s">
        <v>14</v>
      </c>
      <c r="H7" s="27" t="s">
        <v>101</v>
      </c>
    </row>
    <row r="8" spans="1:8" ht="12.75">
      <c r="A8" s="20">
        <v>49</v>
      </c>
      <c r="B8" s="27" t="s">
        <v>122</v>
      </c>
      <c r="C8" s="22">
        <v>1864</v>
      </c>
      <c r="D8" s="22">
        <v>1870</v>
      </c>
      <c r="E8" s="46">
        <v>0.8222739272450669</v>
      </c>
      <c r="F8" s="22" t="s">
        <v>13</v>
      </c>
      <c r="G8" s="22" t="s">
        <v>13</v>
      </c>
      <c r="H8" s="27" t="s">
        <v>69</v>
      </c>
    </row>
    <row r="9" spans="1:8" ht="12.75">
      <c r="A9" s="20">
        <v>157</v>
      </c>
      <c r="B9" s="27" t="s">
        <v>112</v>
      </c>
      <c r="C9" s="22">
        <v>1956</v>
      </c>
      <c r="D9" s="22">
        <v>1956</v>
      </c>
      <c r="E9" s="46">
        <v>0.8147506168212625</v>
      </c>
      <c r="F9" s="22" t="s">
        <v>14</v>
      </c>
      <c r="G9" s="22" t="s">
        <v>14</v>
      </c>
      <c r="H9" s="27" t="s">
        <v>73</v>
      </c>
    </row>
    <row r="10" spans="1:8" ht="12.75">
      <c r="A10" s="20">
        <v>181</v>
      </c>
      <c r="B10" s="27" t="s">
        <v>114</v>
      </c>
      <c r="C10" s="22">
        <v>1973</v>
      </c>
      <c r="D10" s="22">
        <v>1973</v>
      </c>
      <c r="E10" s="46">
        <v>0.8019412097638516</v>
      </c>
      <c r="F10" s="22" t="s">
        <v>14</v>
      </c>
      <c r="G10" s="22" t="s">
        <v>7</v>
      </c>
      <c r="H10" s="27" t="s">
        <v>69</v>
      </c>
    </row>
    <row r="11" spans="1:8" ht="12.75">
      <c r="A11" s="20">
        <v>211</v>
      </c>
      <c r="B11" s="27" t="s">
        <v>116</v>
      </c>
      <c r="C11" s="22">
        <v>1990</v>
      </c>
      <c r="D11" s="22">
        <v>1991</v>
      </c>
      <c r="E11" s="46">
        <v>0.7805092240045198</v>
      </c>
      <c r="F11" s="22" t="s">
        <v>14</v>
      </c>
      <c r="G11" s="22" t="s">
        <v>14</v>
      </c>
      <c r="H11" s="27" t="s">
        <v>73</v>
      </c>
    </row>
    <row r="16" spans="1:15" ht="25.5">
      <c r="A16" s="12" t="s">
        <v>23</v>
      </c>
      <c r="B16" s="12" t="s">
        <v>36</v>
      </c>
      <c r="C16" s="12" t="s">
        <v>120</v>
      </c>
      <c r="D16" s="12" t="s">
        <v>121</v>
      </c>
      <c r="E16" s="13" t="s">
        <v>95</v>
      </c>
      <c r="F16" s="12" t="s">
        <v>19</v>
      </c>
      <c r="G16" s="12" t="s">
        <v>22</v>
      </c>
      <c r="H16" s="12" t="s">
        <v>136</v>
      </c>
      <c r="I16" s="12" t="s">
        <v>18</v>
      </c>
      <c r="J16" s="12" t="s">
        <v>174</v>
      </c>
      <c r="K16" s="12" t="s">
        <v>41</v>
      </c>
      <c r="L16" s="12" t="s">
        <v>137</v>
      </c>
      <c r="M16" s="12" t="s">
        <v>138</v>
      </c>
      <c r="N16" s="12" t="s">
        <v>139</v>
      </c>
      <c r="O16" s="12" t="s">
        <v>140</v>
      </c>
    </row>
    <row r="17" spans="1:15" ht="12.75">
      <c r="A17">
        <v>106</v>
      </c>
      <c r="B17" t="s">
        <v>59</v>
      </c>
      <c r="C17">
        <v>1914</v>
      </c>
      <c r="D17">
        <v>1918</v>
      </c>
      <c r="E17" s="8">
        <v>0.9731086037636831</v>
      </c>
      <c r="F17" s="5" t="s">
        <v>21</v>
      </c>
      <c r="G17" s="5" t="s">
        <v>21</v>
      </c>
      <c r="H17" s="15">
        <v>0</v>
      </c>
      <c r="I17">
        <v>5</v>
      </c>
      <c r="J17">
        <v>0</v>
      </c>
      <c r="K17">
        <v>1567</v>
      </c>
      <c r="L17">
        <v>3386200</v>
      </c>
      <c r="M17">
        <v>5191831</v>
      </c>
      <c r="N17" s="8">
        <v>0.0682371</v>
      </c>
      <c r="O17" s="8">
        <v>0.0018857</v>
      </c>
    </row>
    <row r="18" spans="1:15" ht="12.75">
      <c r="A18">
        <v>16</v>
      </c>
      <c r="B18" t="s">
        <v>57</v>
      </c>
      <c r="C18">
        <v>1849</v>
      </c>
      <c r="D18">
        <v>1849</v>
      </c>
      <c r="E18" s="8">
        <v>0.9444086844946271</v>
      </c>
      <c r="F18" s="5" t="s">
        <v>20</v>
      </c>
      <c r="G18" s="5" t="s">
        <v>20</v>
      </c>
      <c r="H18" s="15">
        <v>0</v>
      </c>
      <c r="I18">
        <v>3</v>
      </c>
      <c r="J18">
        <v>1</v>
      </c>
      <c r="K18">
        <v>55</v>
      </c>
      <c r="L18">
        <v>1200</v>
      </c>
      <c r="M18">
        <v>1400</v>
      </c>
      <c r="N18" s="8">
        <v>0.1113608</v>
      </c>
      <c r="O18" s="8">
        <v>0.0065551</v>
      </c>
    </row>
    <row r="19" spans="1:15" ht="12.75">
      <c r="A19">
        <v>52</v>
      </c>
      <c r="B19" t="s">
        <v>97</v>
      </c>
      <c r="C19">
        <v>1865</v>
      </c>
      <c r="D19">
        <v>1866</v>
      </c>
      <c r="E19" s="8">
        <v>0.9288763259582288</v>
      </c>
      <c r="F19" s="5" t="s">
        <v>21</v>
      </c>
      <c r="G19" s="5" t="s">
        <v>7</v>
      </c>
      <c r="H19" s="15">
        <v>0</v>
      </c>
      <c r="I19">
        <v>4</v>
      </c>
      <c r="J19">
        <v>0</v>
      </c>
      <c r="K19">
        <v>197</v>
      </c>
      <c r="L19">
        <v>300</v>
      </c>
      <c r="M19">
        <v>700</v>
      </c>
      <c r="N19" s="8">
        <v>0.0211298</v>
      </c>
      <c r="O19" s="8">
        <v>0.0016179</v>
      </c>
    </row>
    <row r="20" spans="1:15" ht="12.75">
      <c r="A20">
        <v>139</v>
      </c>
      <c r="B20" t="s">
        <v>107</v>
      </c>
      <c r="C20">
        <v>1939</v>
      </c>
      <c r="D20">
        <v>1945</v>
      </c>
      <c r="E20" s="8">
        <v>0.9067031136156358</v>
      </c>
      <c r="F20" s="5" t="s">
        <v>21</v>
      </c>
      <c r="G20" s="5" t="s">
        <v>21</v>
      </c>
      <c r="H20" s="15">
        <v>0</v>
      </c>
      <c r="I20">
        <v>5</v>
      </c>
      <c r="J20">
        <v>0</v>
      </c>
      <c r="K20">
        <v>2175</v>
      </c>
      <c r="L20">
        <v>5637000</v>
      </c>
      <c r="M20">
        <v>10639683</v>
      </c>
      <c r="N20" s="8">
        <v>0.1779559</v>
      </c>
      <c r="O20" s="8">
        <v>0.0183111</v>
      </c>
    </row>
    <row r="21" spans="1:15" ht="12.75">
      <c r="A21">
        <v>49</v>
      </c>
      <c r="B21" t="s">
        <v>122</v>
      </c>
      <c r="C21">
        <v>1864</v>
      </c>
      <c r="D21">
        <v>1870</v>
      </c>
      <c r="E21" s="8">
        <v>0.8222739272450669</v>
      </c>
      <c r="F21" s="5" t="s">
        <v>20</v>
      </c>
      <c r="G21" s="5" t="s">
        <v>20</v>
      </c>
      <c r="H21" s="15">
        <v>0</v>
      </c>
      <c r="I21">
        <v>3</v>
      </c>
      <c r="J21">
        <v>0</v>
      </c>
      <c r="K21">
        <v>1936</v>
      </c>
      <c r="L21">
        <v>110000</v>
      </c>
      <c r="M21">
        <v>200000</v>
      </c>
      <c r="N21" s="8">
        <v>0.0055131</v>
      </c>
      <c r="O21" s="8">
        <v>0.0011916</v>
      </c>
    </row>
    <row r="22" spans="1:15" ht="12.75">
      <c r="A22">
        <v>157</v>
      </c>
      <c r="B22" t="s">
        <v>112</v>
      </c>
      <c r="C22">
        <v>1956</v>
      </c>
      <c r="D22">
        <v>1956</v>
      </c>
      <c r="E22" s="8">
        <v>0.8147506168212625</v>
      </c>
      <c r="F22" s="5" t="s">
        <v>21</v>
      </c>
      <c r="G22" s="5" t="s">
        <v>21</v>
      </c>
      <c r="H22" s="15">
        <v>0</v>
      </c>
      <c r="I22">
        <v>4</v>
      </c>
      <c r="J22">
        <v>0</v>
      </c>
      <c r="K22">
        <v>9</v>
      </c>
      <c r="L22">
        <v>3000</v>
      </c>
      <c r="M22">
        <v>221</v>
      </c>
      <c r="N22" s="8">
        <v>0.0052175</v>
      </c>
      <c r="O22" s="8">
        <v>0.0011863</v>
      </c>
    </row>
    <row r="23" spans="1:15" ht="12.75">
      <c r="A23">
        <v>181</v>
      </c>
      <c r="B23" t="s">
        <v>114</v>
      </c>
      <c r="C23">
        <v>1973</v>
      </c>
      <c r="D23">
        <v>1973</v>
      </c>
      <c r="E23" s="8">
        <v>0.8019412097638516</v>
      </c>
      <c r="F23" s="5" t="s">
        <v>21</v>
      </c>
      <c r="G23" s="5" t="s">
        <v>7</v>
      </c>
      <c r="H23" s="15">
        <v>0</v>
      </c>
      <c r="I23">
        <v>3</v>
      </c>
      <c r="J23">
        <v>1</v>
      </c>
      <c r="K23">
        <v>19</v>
      </c>
      <c r="L23">
        <v>13401</v>
      </c>
      <c r="M23">
        <v>3000</v>
      </c>
      <c r="N23" s="8">
        <v>0.0133188</v>
      </c>
      <c r="O23" s="8">
        <v>0.0032894</v>
      </c>
    </row>
    <row r="24" spans="1:15" ht="12.75">
      <c r="A24">
        <v>211</v>
      </c>
      <c r="B24" t="s">
        <v>116</v>
      </c>
      <c r="C24">
        <v>1990</v>
      </c>
      <c r="D24">
        <v>1991</v>
      </c>
      <c r="E24" s="8">
        <v>0.7805092240045198</v>
      </c>
      <c r="F24" s="5" t="s">
        <v>21</v>
      </c>
      <c r="G24" s="5" t="s">
        <v>21</v>
      </c>
      <c r="H24" s="15">
        <v>0</v>
      </c>
      <c r="I24">
        <v>4</v>
      </c>
      <c r="J24">
        <v>0</v>
      </c>
      <c r="K24">
        <v>253</v>
      </c>
      <c r="L24">
        <v>25000</v>
      </c>
      <c r="M24">
        <v>1343</v>
      </c>
      <c r="N24" s="8">
        <v>0.0127095</v>
      </c>
      <c r="O24" s="8">
        <v>0.0035741</v>
      </c>
    </row>
    <row r="25" spans="1:15" ht="12.75">
      <c r="A25">
        <v>22</v>
      </c>
      <c r="B25" t="s">
        <v>96</v>
      </c>
      <c r="C25">
        <v>1853</v>
      </c>
      <c r="D25">
        <v>1856</v>
      </c>
      <c r="E25" s="8">
        <v>0.7418363456279363</v>
      </c>
      <c r="F25" s="5" t="s">
        <v>21</v>
      </c>
      <c r="G25" s="5" t="s">
        <v>21</v>
      </c>
      <c r="H25" s="15">
        <v>0</v>
      </c>
      <c r="I25">
        <v>4</v>
      </c>
      <c r="J25">
        <v>0</v>
      </c>
      <c r="K25">
        <v>861</v>
      </c>
      <c r="L25">
        <v>100000</v>
      </c>
      <c r="M25">
        <v>164200</v>
      </c>
      <c r="N25" s="8">
        <v>0.1354154</v>
      </c>
      <c r="O25" s="8">
        <v>0.0471254</v>
      </c>
    </row>
    <row r="26" spans="1:15" ht="12.75">
      <c r="A26">
        <v>64</v>
      </c>
      <c r="B26" t="s">
        <v>123</v>
      </c>
      <c r="C26">
        <v>1879</v>
      </c>
      <c r="D26">
        <v>1883</v>
      </c>
      <c r="E26" s="8">
        <v>0.7307064774025127</v>
      </c>
      <c r="F26" s="5" t="s">
        <v>20</v>
      </c>
      <c r="G26" s="5" t="s">
        <v>20</v>
      </c>
      <c r="H26" s="15">
        <v>0</v>
      </c>
      <c r="I26">
        <v>4</v>
      </c>
      <c r="J26">
        <v>0</v>
      </c>
      <c r="K26">
        <v>1762</v>
      </c>
      <c r="L26">
        <v>3000</v>
      </c>
      <c r="M26">
        <v>11000</v>
      </c>
      <c r="N26" s="8">
        <v>0.0017914</v>
      </c>
      <c r="O26" s="8">
        <v>0.0006602</v>
      </c>
    </row>
    <row r="27" spans="1:15" ht="12.75">
      <c r="A27">
        <v>55</v>
      </c>
      <c r="B27" t="s">
        <v>100</v>
      </c>
      <c r="C27">
        <v>1866</v>
      </c>
      <c r="D27">
        <v>1866</v>
      </c>
      <c r="E27" s="8">
        <v>0.4583506418732344</v>
      </c>
      <c r="F27" s="5" t="s">
        <v>20</v>
      </c>
      <c r="G27" s="5" t="s">
        <v>20</v>
      </c>
      <c r="H27" s="15">
        <v>0</v>
      </c>
      <c r="I27">
        <v>3</v>
      </c>
      <c r="J27">
        <v>5</v>
      </c>
      <c r="K27">
        <v>42</v>
      </c>
      <c r="L27">
        <v>14100</v>
      </c>
      <c r="M27">
        <v>30000</v>
      </c>
      <c r="N27" s="8">
        <v>0.06631329999999999</v>
      </c>
      <c r="O27" s="8">
        <v>0.07836480000000001</v>
      </c>
    </row>
    <row r="28" spans="1:15" ht="12.75">
      <c r="A28">
        <v>103</v>
      </c>
      <c r="B28" t="s">
        <v>105</v>
      </c>
      <c r="C28">
        <v>1913</v>
      </c>
      <c r="D28">
        <v>1913</v>
      </c>
      <c r="E28" s="8">
        <v>0.3668945481468367</v>
      </c>
      <c r="F28" s="5" t="s">
        <v>20</v>
      </c>
      <c r="G28" s="5" t="s">
        <v>20</v>
      </c>
      <c r="H28" s="15">
        <v>0</v>
      </c>
      <c r="I28">
        <v>3</v>
      </c>
      <c r="J28">
        <v>1</v>
      </c>
      <c r="K28">
        <v>31</v>
      </c>
      <c r="L28">
        <v>42500</v>
      </c>
      <c r="M28">
        <v>18500</v>
      </c>
      <c r="N28" s="8">
        <v>0.0091181</v>
      </c>
      <c r="O28" s="8">
        <v>0.015734</v>
      </c>
    </row>
    <row r="29" spans="1:15" ht="12.75">
      <c r="A29">
        <v>151</v>
      </c>
      <c r="B29" t="s">
        <v>109</v>
      </c>
      <c r="C29">
        <v>1950</v>
      </c>
      <c r="D29">
        <v>1953</v>
      </c>
      <c r="E29" s="8">
        <v>0.36052116384257077</v>
      </c>
      <c r="F29" s="5" t="s">
        <v>5</v>
      </c>
      <c r="G29" s="5" t="s">
        <v>7</v>
      </c>
      <c r="H29" s="15">
        <v>0</v>
      </c>
      <c r="I29">
        <v>5</v>
      </c>
      <c r="J29">
        <v>0</v>
      </c>
      <c r="K29">
        <v>1130</v>
      </c>
      <c r="L29">
        <v>739191</v>
      </c>
      <c r="M29">
        <v>170642</v>
      </c>
      <c r="N29" s="8">
        <v>0.0026702</v>
      </c>
      <c r="O29" s="8">
        <v>0.0047363</v>
      </c>
    </row>
    <row r="30" spans="1:15" ht="12.75">
      <c r="A30">
        <v>136</v>
      </c>
      <c r="B30" t="s">
        <v>106</v>
      </c>
      <c r="C30">
        <v>1939</v>
      </c>
      <c r="D30">
        <v>1939</v>
      </c>
      <c r="E30" s="8">
        <v>0.29928378531093486</v>
      </c>
      <c r="F30" s="5" t="s">
        <v>21</v>
      </c>
      <c r="G30" s="5" t="s">
        <v>21</v>
      </c>
      <c r="H30" s="15">
        <v>0</v>
      </c>
      <c r="I30">
        <v>3</v>
      </c>
      <c r="J30">
        <v>2</v>
      </c>
      <c r="K30">
        <v>129</v>
      </c>
      <c r="L30">
        <v>20000</v>
      </c>
      <c r="M30">
        <v>8000</v>
      </c>
      <c r="N30" s="8">
        <v>0.0590574</v>
      </c>
      <c r="O30" s="8">
        <v>0.1382717</v>
      </c>
    </row>
    <row r="31" spans="1:15" ht="12.75">
      <c r="A31">
        <v>10</v>
      </c>
      <c r="B31" t="s">
        <v>87</v>
      </c>
      <c r="C31">
        <v>1848</v>
      </c>
      <c r="D31">
        <v>1848</v>
      </c>
      <c r="E31" s="8">
        <v>0.19477119476060417</v>
      </c>
      <c r="F31" s="5" t="s">
        <v>21</v>
      </c>
      <c r="G31" s="5" t="s">
        <v>7</v>
      </c>
      <c r="H31" s="15">
        <v>0</v>
      </c>
      <c r="I31">
        <v>3</v>
      </c>
      <c r="J31">
        <v>0</v>
      </c>
      <c r="K31">
        <v>143</v>
      </c>
      <c r="L31">
        <v>3600</v>
      </c>
      <c r="M31">
        <v>3927</v>
      </c>
      <c r="N31" s="8">
        <v>0.0183909</v>
      </c>
      <c r="O31" s="8">
        <v>0.0760322</v>
      </c>
    </row>
    <row r="32" spans="1:15" ht="12.75">
      <c r="A32">
        <v>28</v>
      </c>
      <c r="B32" t="s">
        <v>76</v>
      </c>
      <c r="C32">
        <v>1859</v>
      </c>
      <c r="D32">
        <v>1859</v>
      </c>
      <c r="E32" s="8">
        <v>0.15243280342799903</v>
      </c>
      <c r="F32" s="5" t="s">
        <v>20</v>
      </c>
      <c r="G32" s="5" t="s">
        <v>20</v>
      </c>
      <c r="H32" s="15">
        <v>0</v>
      </c>
      <c r="I32">
        <v>3</v>
      </c>
      <c r="J32">
        <v>0</v>
      </c>
      <c r="K32">
        <v>75</v>
      </c>
      <c r="L32">
        <v>10000</v>
      </c>
      <c r="M32">
        <v>12500</v>
      </c>
      <c r="N32" s="8">
        <v>0.0147915</v>
      </c>
      <c r="O32" s="8">
        <v>0.0822447</v>
      </c>
    </row>
    <row r="33" spans="1:15" ht="12.75">
      <c r="A33">
        <v>163</v>
      </c>
      <c r="B33" t="s">
        <v>71</v>
      </c>
      <c r="C33">
        <v>1965</v>
      </c>
      <c r="D33">
        <v>1975</v>
      </c>
      <c r="E33" s="8">
        <v>0.018180767131692897</v>
      </c>
      <c r="F33" s="5" t="s">
        <v>20</v>
      </c>
      <c r="G33" s="5" t="s">
        <v>20</v>
      </c>
      <c r="H33" s="15">
        <v>0</v>
      </c>
      <c r="I33">
        <v>4</v>
      </c>
      <c r="J33">
        <v>2</v>
      </c>
      <c r="K33">
        <v>3735</v>
      </c>
      <c r="L33">
        <v>700000</v>
      </c>
      <c r="M33">
        <v>321442</v>
      </c>
      <c r="N33" s="8">
        <v>0.0039942</v>
      </c>
      <c r="O33" s="8">
        <v>0.21569950000000002</v>
      </c>
    </row>
    <row r="34" spans="1:15" ht="12.75">
      <c r="A34">
        <v>1</v>
      </c>
      <c r="B34" t="s">
        <v>141</v>
      </c>
      <c r="C34">
        <v>1823</v>
      </c>
      <c r="D34">
        <v>1823</v>
      </c>
      <c r="E34" s="8">
        <v>0.8294401951354046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221</v>
      </c>
      <c r="L34">
        <v>400</v>
      </c>
      <c r="M34">
        <v>600</v>
      </c>
      <c r="N34" s="8">
        <v>0.1467643</v>
      </c>
      <c r="O34" s="8">
        <v>0.0301795</v>
      </c>
    </row>
    <row r="35" spans="1:15" ht="12.75">
      <c r="A35">
        <v>4</v>
      </c>
      <c r="B35" t="s">
        <v>142</v>
      </c>
      <c r="C35">
        <v>1828</v>
      </c>
      <c r="D35">
        <v>1829</v>
      </c>
      <c r="E35" s="8">
        <v>0.7285187792059701</v>
      </c>
      <c r="F35" s="5" t="s">
        <v>20</v>
      </c>
      <c r="G35" s="5" t="s">
        <v>20</v>
      </c>
      <c r="H35" s="15">
        <v>1</v>
      </c>
      <c r="I35">
        <v>0</v>
      </c>
      <c r="J35">
        <v>0</v>
      </c>
      <c r="K35">
        <v>507</v>
      </c>
      <c r="L35">
        <v>50000</v>
      </c>
      <c r="M35">
        <v>80000</v>
      </c>
      <c r="N35" s="8">
        <v>0.1525648</v>
      </c>
      <c r="O35" s="8">
        <v>0.056853</v>
      </c>
    </row>
    <row r="36" spans="1:15" ht="12.75">
      <c r="A36">
        <v>7</v>
      </c>
      <c r="B36" t="s">
        <v>143</v>
      </c>
      <c r="C36">
        <v>1846</v>
      </c>
      <c r="D36">
        <v>1848</v>
      </c>
      <c r="E36" s="8">
        <v>0.8218463744627437</v>
      </c>
      <c r="F36" s="5" t="s">
        <v>20</v>
      </c>
      <c r="G36" s="5" t="s">
        <v>20</v>
      </c>
      <c r="H36" s="15">
        <v>1</v>
      </c>
      <c r="I36">
        <v>0</v>
      </c>
      <c r="J36">
        <v>0</v>
      </c>
      <c r="K36">
        <v>632</v>
      </c>
      <c r="L36">
        <v>13283</v>
      </c>
      <c r="M36">
        <v>6000</v>
      </c>
      <c r="N36" s="8">
        <v>0.0827573</v>
      </c>
      <c r="O36" s="8">
        <v>0.0179395</v>
      </c>
    </row>
    <row r="37" spans="1:15" ht="12.75">
      <c r="A37">
        <v>13</v>
      </c>
      <c r="B37" t="s">
        <v>144</v>
      </c>
      <c r="C37">
        <v>1848</v>
      </c>
      <c r="D37">
        <v>1848</v>
      </c>
      <c r="E37" s="8">
        <v>0.8940127900037573</v>
      </c>
      <c r="F37" s="5" t="s">
        <v>20</v>
      </c>
      <c r="G37" s="5" t="s">
        <v>8</v>
      </c>
      <c r="H37" s="15">
        <v>1</v>
      </c>
      <c r="I37">
        <v>0</v>
      </c>
      <c r="J37">
        <v>0</v>
      </c>
      <c r="K37">
        <v>247</v>
      </c>
      <c r="L37">
        <v>2500</v>
      </c>
      <c r="M37">
        <v>3500</v>
      </c>
      <c r="N37" s="8">
        <v>0.0485381</v>
      </c>
      <c r="O37" s="8">
        <v>0.0057543</v>
      </c>
    </row>
    <row r="38" spans="1:15" ht="12.75">
      <c r="A38">
        <v>19</v>
      </c>
      <c r="B38" t="s">
        <v>145</v>
      </c>
      <c r="C38">
        <v>1851</v>
      </c>
      <c r="D38">
        <v>1852</v>
      </c>
      <c r="E38" s="8">
        <v>0.26323867237008874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200</v>
      </c>
      <c r="L38">
        <v>800</v>
      </c>
      <c r="M38">
        <v>500</v>
      </c>
      <c r="N38" s="8">
        <v>0.0026585</v>
      </c>
      <c r="O38" s="8">
        <v>0.0074407</v>
      </c>
    </row>
    <row r="39" spans="1:15" ht="12.75">
      <c r="A39">
        <v>25</v>
      </c>
      <c r="B39" t="s">
        <v>52</v>
      </c>
      <c r="C39">
        <v>1856</v>
      </c>
      <c r="D39">
        <v>1857</v>
      </c>
      <c r="E39" s="8">
        <v>0.980779417203299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141</v>
      </c>
      <c r="L39">
        <v>500</v>
      </c>
      <c r="M39">
        <v>1500</v>
      </c>
      <c r="N39" s="8">
        <v>0.2956996</v>
      </c>
      <c r="O39" s="8">
        <v>0.0057949</v>
      </c>
    </row>
    <row r="40" spans="1:15" ht="12.75">
      <c r="A40">
        <v>31</v>
      </c>
      <c r="B40" t="s">
        <v>146</v>
      </c>
      <c r="C40">
        <v>1859</v>
      </c>
      <c r="D40">
        <v>1860</v>
      </c>
      <c r="E40" s="8">
        <v>0.9081070244114609</v>
      </c>
      <c r="F40" s="5" t="s">
        <v>20</v>
      </c>
      <c r="G40" s="5" t="s">
        <v>20</v>
      </c>
      <c r="H40" s="15">
        <v>1</v>
      </c>
      <c r="I40">
        <v>0</v>
      </c>
      <c r="J40">
        <v>0</v>
      </c>
      <c r="K40">
        <v>156</v>
      </c>
      <c r="L40">
        <v>4000</v>
      </c>
      <c r="M40">
        <v>6000</v>
      </c>
      <c r="N40" s="8">
        <v>0.0267245</v>
      </c>
      <c r="O40" s="8">
        <v>0.0027043</v>
      </c>
    </row>
    <row r="41" spans="1:15" ht="12.75">
      <c r="A41">
        <v>34</v>
      </c>
      <c r="B41" t="s">
        <v>147</v>
      </c>
      <c r="C41">
        <v>1860</v>
      </c>
      <c r="D41">
        <v>1860</v>
      </c>
      <c r="E41" s="8">
        <v>0.8617575609800151</v>
      </c>
      <c r="F41" s="5" t="s">
        <v>20</v>
      </c>
      <c r="G41" s="5" t="s">
        <v>20</v>
      </c>
      <c r="H41" s="15">
        <v>1</v>
      </c>
      <c r="I41">
        <v>0</v>
      </c>
      <c r="J41">
        <v>0</v>
      </c>
      <c r="K41">
        <v>19</v>
      </c>
      <c r="L41">
        <v>300</v>
      </c>
      <c r="M41">
        <v>700</v>
      </c>
      <c r="N41" s="8">
        <v>0.0286275</v>
      </c>
      <c r="O41" s="8">
        <v>0.0045924</v>
      </c>
    </row>
    <row r="42" spans="1:15" ht="12.75">
      <c r="A42">
        <v>37</v>
      </c>
      <c r="B42" t="s">
        <v>148</v>
      </c>
      <c r="C42">
        <v>1860</v>
      </c>
      <c r="D42">
        <v>1861</v>
      </c>
      <c r="E42" s="8">
        <v>0.64720071982782</v>
      </c>
      <c r="F42" s="5" t="s">
        <v>20</v>
      </c>
      <c r="G42" s="5" t="s">
        <v>20</v>
      </c>
      <c r="H42" s="15">
        <v>1</v>
      </c>
      <c r="I42">
        <v>0</v>
      </c>
      <c r="J42">
        <v>0</v>
      </c>
      <c r="K42">
        <v>97</v>
      </c>
      <c r="L42">
        <v>600</v>
      </c>
      <c r="M42">
        <v>400</v>
      </c>
      <c r="N42" s="8">
        <v>0.0286275</v>
      </c>
      <c r="O42" s="8">
        <v>0.0156053</v>
      </c>
    </row>
    <row r="43" spans="1:15" ht="12.75">
      <c r="A43">
        <v>40</v>
      </c>
      <c r="B43" t="s">
        <v>64</v>
      </c>
      <c r="C43">
        <v>1862</v>
      </c>
      <c r="D43">
        <v>1867</v>
      </c>
      <c r="E43" s="8">
        <v>0.9531609277994941</v>
      </c>
      <c r="F43" s="5" t="s">
        <v>21</v>
      </c>
      <c r="G43" s="5" t="s">
        <v>21</v>
      </c>
      <c r="H43" s="15">
        <v>1</v>
      </c>
      <c r="I43">
        <v>0</v>
      </c>
      <c r="J43">
        <v>0</v>
      </c>
      <c r="K43">
        <v>1757</v>
      </c>
      <c r="L43">
        <v>8000</v>
      </c>
      <c r="M43">
        <v>12000</v>
      </c>
      <c r="N43" s="8">
        <v>0.1061196</v>
      </c>
      <c r="O43" s="8">
        <v>0.0052148</v>
      </c>
    </row>
    <row r="44" spans="1:15" ht="12.75">
      <c r="A44">
        <v>43</v>
      </c>
      <c r="B44" t="s">
        <v>149</v>
      </c>
      <c r="C44">
        <v>1863</v>
      </c>
      <c r="D44">
        <v>1863</v>
      </c>
      <c r="E44" s="8">
        <v>0.7650384651033459</v>
      </c>
      <c r="F44" s="5" t="s">
        <v>20</v>
      </c>
      <c r="G44" s="5" t="s">
        <v>20</v>
      </c>
      <c r="H44" s="15">
        <v>1</v>
      </c>
      <c r="I44">
        <v>0</v>
      </c>
      <c r="J44">
        <v>0</v>
      </c>
      <c r="K44">
        <v>15</v>
      </c>
      <c r="L44">
        <v>300</v>
      </c>
      <c r="M44">
        <v>700</v>
      </c>
      <c r="N44" s="8">
        <v>0.0008254</v>
      </c>
      <c r="O44" s="8">
        <v>0.0002535</v>
      </c>
    </row>
    <row r="45" spans="1:15" ht="12.75">
      <c r="A45">
        <v>46</v>
      </c>
      <c r="B45" t="s">
        <v>66</v>
      </c>
      <c r="C45">
        <v>1864</v>
      </c>
      <c r="D45">
        <v>1864</v>
      </c>
      <c r="E45" s="8">
        <v>0.9688964742707553</v>
      </c>
      <c r="F45" s="5" t="s">
        <v>20</v>
      </c>
      <c r="G45" s="5" t="s">
        <v>9</v>
      </c>
      <c r="H45" s="15">
        <v>0</v>
      </c>
      <c r="I45">
        <v>0</v>
      </c>
      <c r="J45">
        <v>1</v>
      </c>
      <c r="K45">
        <v>111</v>
      </c>
      <c r="L45">
        <v>1500</v>
      </c>
      <c r="M45">
        <v>3000</v>
      </c>
      <c r="N45" s="8">
        <v>0.09645190000000001</v>
      </c>
      <c r="O45" s="8">
        <v>0.0030963</v>
      </c>
    </row>
    <row r="46" spans="1:15" ht="12.75">
      <c r="A46">
        <v>58</v>
      </c>
      <c r="B46" t="s">
        <v>181</v>
      </c>
      <c r="C46">
        <v>1870</v>
      </c>
      <c r="D46">
        <v>1871</v>
      </c>
      <c r="E46" s="8">
        <v>0.47289574235243254</v>
      </c>
      <c r="F46" s="5" t="s">
        <v>20</v>
      </c>
      <c r="G46" s="5" t="s">
        <v>20</v>
      </c>
      <c r="H46" s="15">
        <v>0</v>
      </c>
      <c r="I46" s="15">
        <v>0</v>
      </c>
      <c r="J46" s="15">
        <v>1</v>
      </c>
      <c r="K46" s="15">
        <v>223</v>
      </c>
      <c r="L46">
        <v>52313</v>
      </c>
      <c r="M46">
        <v>152000</v>
      </c>
      <c r="N46" s="8">
        <v>0.11429629999999999</v>
      </c>
      <c r="O46" s="8">
        <v>0.1273982</v>
      </c>
    </row>
    <row r="47" spans="1:15" ht="12.75">
      <c r="A47">
        <v>60</v>
      </c>
      <c r="B47" t="s">
        <v>150</v>
      </c>
      <c r="C47">
        <v>1876</v>
      </c>
      <c r="D47">
        <v>1876</v>
      </c>
      <c r="E47" s="8">
        <v>0.47999297999297996</v>
      </c>
      <c r="F47" s="5" t="s">
        <v>20</v>
      </c>
      <c r="G47" s="5" t="s">
        <v>20</v>
      </c>
      <c r="H47" s="15">
        <v>1</v>
      </c>
      <c r="I47">
        <v>0</v>
      </c>
      <c r="J47">
        <v>0</v>
      </c>
      <c r="K47">
        <v>30</v>
      </c>
      <c r="L47">
        <v>2000</v>
      </c>
      <c r="M47">
        <v>2000</v>
      </c>
      <c r="N47" s="8">
        <v>0.0002735</v>
      </c>
      <c r="O47" s="8">
        <v>0.0002963</v>
      </c>
    </row>
    <row r="48" spans="1:15" ht="12.75">
      <c r="A48">
        <v>61</v>
      </c>
      <c r="B48" t="s">
        <v>142</v>
      </c>
      <c r="C48">
        <v>1877</v>
      </c>
      <c r="D48">
        <v>1878</v>
      </c>
      <c r="E48" s="8">
        <v>0.7969822950027192</v>
      </c>
      <c r="F48" s="5" t="s">
        <v>20</v>
      </c>
      <c r="G48" s="5" t="s">
        <v>20</v>
      </c>
      <c r="H48" s="15">
        <v>1</v>
      </c>
      <c r="I48">
        <v>0</v>
      </c>
      <c r="J48">
        <v>0</v>
      </c>
      <c r="K48">
        <v>267</v>
      </c>
      <c r="L48">
        <v>120000</v>
      </c>
      <c r="M48">
        <v>165000</v>
      </c>
      <c r="N48" s="8">
        <v>0.1318926</v>
      </c>
      <c r="O48" s="8">
        <v>0.0335974</v>
      </c>
    </row>
    <row r="49" spans="1:15" ht="12.75">
      <c r="A49">
        <v>65</v>
      </c>
      <c r="B49" t="s">
        <v>49</v>
      </c>
      <c r="C49">
        <v>1882</v>
      </c>
      <c r="D49">
        <v>1882</v>
      </c>
      <c r="E49" s="8">
        <v>0.9810956784759003</v>
      </c>
      <c r="F49" s="5" t="s">
        <v>20</v>
      </c>
      <c r="G49" s="5" t="s">
        <v>20</v>
      </c>
      <c r="H49" s="15">
        <v>1</v>
      </c>
      <c r="I49">
        <v>0</v>
      </c>
      <c r="J49">
        <v>0</v>
      </c>
      <c r="K49">
        <v>67</v>
      </c>
      <c r="L49">
        <v>67</v>
      </c>
      <c r="M49">
        <v>2165</v>
      </c>
      <c r="N49" s="8">
        <v>0.2116762</v>
      </c>
      <c r="O49" s="8">
        <v>0.0040787</v>
      </c>
    </row>
    <row r="50" spans="1:15" ht="12.75">
      <c r="A50">
        <v>67</v>
      </c>
      <c r="B50" t="s">
        <v>151</v>
      </c>
      <c r="C50">
        <v>1884</v>
      </c>
      <c r="D50">
        <v>1885</v>
      </c>
      <c r="E50" s="8">
        <v>0.39199288643269303</v>
      </c>
      <c r="F50" s="5" t="s">
        <v>20</v>
      </c>
      <c r="G50" s="5" t="s">
        <v>20</v>
      </c>
      <c r="H50" s="15">
        <v>1</v>
      </c>
      <c r="I50">
        <v>0</v>
      </c>
      <c r="J50">
        <v>0</v>
      </c>
      <c r="K50">
        <v>291</v>
      </c>
      <c r="L50">
        <v>2100</v>
      </c>
      <c r="M50">
        <v>10000</v>
      </c>
      <c r="N50" s="8">
        <v>0.1045231</v>
      </c>
      <c r="O50" s="8">
        <v>0.1621223</v>
      </c>
    </row>
    <row r="51" spans="1:15" ht="12.75">
      <c r="A51">
        <v>70</v>
      </c>
      <c r="B51" t="s">
        <v>152</v>
      </c>
      <c r="C51">
        <v>1885</v>
      </c>
      <c r="D51">
        <v>1885</v>
      </c>
      <c r="E51" s="8">
        <v>0.516368240188099</v>
      </c>
      <c r="F51" s="5" t="s">
        <v>21</v>
      </c>
      <c r="G51" s="5" t="s">
        <v>21</v>
      </c>
      <c r="H51" s="15">
        <v>1</v>
      </c>
      <c r="I51">
        <v>0</v>
      </c>
      <c r="J51">
        <v>0</v>
      </c>
      <c r="K51">
        <v>19</v>
      </c>
      <c r="L51">
        <v>800</v>
      </c>
      <c r="M51">
        <v>200</v>
      </c>
      <c r="N51" s="8">
        <v>0.0002855</v>
      </c>
      <c r="O51" s="8">
        <v>0.0002674</v>
      </c>
    </row>
    <row r="52" spans="1:15" ht="12.75">
      <c r="A52">
        <v>72</v>
      </c>
      <c r="B52" t="s">
        <v>54</v>
      </c>
      <c r="C52">
        <v>1893</v>
      </c>
      <c r="D52">
        <v>1893</v>
      </c>
      <c r="E52" s="8">
        <v>0.9751782296490444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22</v>
      </c>
      <c r="L52">
        <v>250</v>
      </c>
      <c r="M52">
        <v>750</v>
      </c>
      <c r="N52" s="8">
        <v>0.0946154</v>
      </c>
      <c r="O52" s="8">
        <v>0.0024083</v>
      </c>
    </row>
    <row r="53" spans="1:15" ht="12.75">
      <c r="A53">
        <v>73</v>
      </c>
      <c r="B53" t="s">
        <v>78</v>
      </c>
      <c r="C53">
        <v>1894</v>
      </c>
      <c r="D53">
        <v>1895</v>
      </c>
      <c r="E53" s="8">
        <v>0.15497080833972227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242</v>
      </c>
      <c r="L53">
        <v>5000</v>
      </c>
      <c r="M53">
        <v>10000</v>
      </c>
      <c r="N53" s="8">
        <v>0.0282584</v>
      </c>
      <c r="O53" s="8">
        <v>0.1540882</v>
      </c>
    </row>
    <row r="54" spans="1:15" ht="12.75">
      <c r="A54">
        <v>76</v>
      </c>
      <c r="B54" t="s">
        <v>74</v>
      </c>
      <c r="C54">
        <v>1897</v>
      </c>
      <c r="D54">
        <v>1897</v>
      </c>
      <c r="E54" s="8">
        <v>0.07989682900925504</v>
      </c>
      <c r="F54" s="5" t="s">
        <v>21</v>
      </c>
      <c r="G54" s="5" t="s">
        <v>21</v>
      </c>
      <c r="H54" s="15">
        <v>1</v>
      </c>
      <c r="I54">
        <v>0</v>
      </c>
      <c r="J54">
        <v>0</v>
      </c>
      <c r="K54">
        <v>94</v>
      </c>
      <c r="L54">
        <v>600</v>
      </c>
      <c r="M54">
        <v>1400</v>
      </c>
      <c r="N54" s="8">
        <v>0.0021064</v>
      </c>
      <c r="O54" s="8">
        <v>0.0242576</v>
      </c>
    </row>
    <row r="55" spans="1:15" ht="12.75">
      <c r="A55">
        <v>79</v>
      </c>
      <c r="B55" t="s">
        <v>153</v>
      </c>
      <c r="C55">
        <v>1898</v>
      </c>
      <c r="D55">
        <v>1898</v>
      </c>
      <c r="E55" s="8">
        <v>0.9205303952879911</v>
      </c>
      <c r="F55" s="5" t="s">
        <v>20</v>
      </c>
      <c r="G55" s="5" t="s">
        <v>20</v>
      </c>
      <c r="H55" s="15">
        <v>1</v>
      </c>
      <c r="I55">
        <v>0</v>
      </c>
      <c r="J55">
        <v>0</v>
      </c>
      <c r="K55">
        <v>114</v>
      </c>
      <c r="L55">
        <v>2910</v>
      </c>
      <c r="M55">
        <v>775</v>
      </c>
      <c r="N55" s="8">
        <v>0.1970619</v>
      </c>
      <c r="O55" s="8">
        <v>0.0170124</v>
      </c>
    </row>
    <row r="56" spans="1:15" ht="12.75">
      <c r="A56">
        <v>82</v>
      </c>
      <c r="B56" t="s">
        <v>102</v>
      </c>
      <c r="C56">
        <v>1900</v>
      </c>
      <c r="D56">
        <v>1900</v>
      </c>
      <c r="E56" s="8">
        <v>0.828197056718968</v>
      </c>
      <c r="F56" s="5" t="s">
        <v>20</v>
      </c>
      <c r="G56" s="5" t="s">
        <v>20</v>
      </c>
      <c r="H56" s="15">
        <v>0</v>
      </c>
      <c r="I56">
        <v>0</v>
      </c>
      <c r="J56">
        <v>1</v>
      </c>
      <c r="K56">
        <v>59</v>
      </c>
      <c r="L56">
        <v>1003</v>
      </c>
      <c r="M56">
        <v>2000</v>
      </c>
      <c r="N56" s="8">
        <v>0.5783657</v>
      </c>
      <c r="O56" s="8">
        <v>0.1199774</v>
      </c>
    </row>
    <row r="57" spans="1:15" ht="12.75">
      <c r="A57">
        <v>83</v>
      </c>
      <c r="B57" t="s">
        <v>154</v>
      </c>
      <c r="C57">
        <v>1900</v>
      </c>
      <c r="D57">
        <v>1900</v>
      </c>
      <c r="E57" s="8">
        <v>0.4765747053323962</v>
      </c>
      <c r="F57" s="5" t="s">
        <v>20</v>
      </c>
      <c r="G57" s="5" t="s">
        <v>21</v>
      </c>
      <c r="H57" s="15">
        <v>1</v>
      </c>
      <c r="I57">
        <v>0</v>
      </c>
      <c r="J57">
        <v>0</v>
      </c>
      <c r="K57">
        <v>55</v>
      </c>
      <c r="L57">
        <v>242</v>
      </c>
      <c r="M57">
        <v>3758</v>
      </c>
      <c r="N57" s="8">
        <v>0.1092385</v>
      </c>
      <c r="O57" s="8">
        <v>0.1199774</v>
      </c>
    </row>
    <row r="58" spans="1:15" ht="12.75">
      <c r="A58">
        <v>85</v>
      </c>
      <c r="B58" t="s">
        <v>155</v>
      </c>
      <c r="C58">
        <v>1904</v>
      </c>
      <c r="D58">
        <v>1905</v>
      </c>
      <c r="E58" s="8">
        <v>0.6749071389744519</v>
      </c>
      <c r="F58" s="5" t="s">
        <v>21</v>
      </c>
      <c r="G58" s="5" t="s">
        <v>21</v>
      </c>
      <c r="H58" s="15">
        <v>1</v>
      </c>
      <c r="I58">
        <v>0</v>
      </c>
      <c r="J58">
        <v>0</v>
      </c>
      <c r="K58">
        <v>586</v>
      </c>
      <c r="L58">
        <v>71453</v>
      </c>
      <c r="M58">
        <v>80378</v>
      </c>
      <c r="N58" s="8">
        <v>0.1132343</v>
      </c>
      <c r="O58" s="8">
        <v>0.0545433</v>
      </c>
    </row>
    <row r="59" spans="1:15" ht="12.75">
      <c r="A59">
        <v>88</v>
      </c>
      <c r="B59" t="s">
        <v>103</v>
      </c>
      <c r="C59">
        <v>1906</v>
      </c>
      <c r="D59">
        <v>1906</v>
      </c>
      <c r="E59" s="8">
        <v>0.5425877422734415</v>
      </c>
      <c r="F59" s="5" t="s">
        <v>20</v>
      </c>
      <c r="G59" s="5" t="s">
        <v>7</v>
      </c>
      <c r="H59" s="15">
        <v>0</v>
      </c>
      <c r="I59">
        <v>0</v>
      </c>
      <c r="J59">
        <v>2</v>
      </c>
      <c r="K59">
        <v>55</v>
      </c>
      <c r="L59">
        <v>400</v>
      </c>
      <c r="M59">
        <v>600</v>
      </c>
      <c r="N59" s="8">
        <v>0.0005179</v>
      </c>
      <c r="O59" s="8">
        <v>0.0004366</v>
      </c>
    </row>
    <row r="60" spans="1:15" ht="12.75">
      <c r="A60">
        <v>91</v>
      </c>
      <c r="B60" t="s">
        <v>104</v>
      </c>
      <c r="C60">
        <v>1907</v>
      </c>
      <c r="D60">
        <v>1907</v>
      </c>
      <c r="E60" s="8">
        <v>0.32402073732718895</v>
      </c>
      <c r="F60" s="5" t="s">
        <v>20</v>
      </c>
      <c r="G60" s="5" t="s">
        <v>20</v>
      </c>
      <c r="H60" s="15">
        <v>0</v>
      </c>
      <c r="I60">
        <v>0</v>
      </c>
      <c r="J60">
        <v>2</v>
      </c>
      <c r="K60">
        <v>64</v>
      </c>
      <c r="L60">
        <v>400</v>
      </c>
      <c r="M60">
        <v>600</v>
      </c>
      <c r="N60" s="8">
        <v>0.000225</v>
      </c>
      <c r="O60" s="8">
        <v>0.00046939999999999997</v>
      </c>
    </row>
    <row r="61" spans="1:15" ht="12.75">
      <c r="A61">
        <v>94</v>
      </c>
      <c r="B61" t="s">
        <v>146</v>
      </c>
      <c r="C61">
        <v>1909</v>
      </c>
      <c r="D61">
        <v>1910</v>
      </c>
      <c r="E61" s="8">
        <v>0.9221056375600214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260</v>
      </c>
      <c r="L61">
        <v>2000</v>
      </c>
      <c r="M61">
        <v>8000</v>
      </c>
      <c r="N61" s="8">
        <v>0.014518</v>
      </c>
      <c r="O61" s="8">
        <v>0.0012264</v>
      </c>
    </row>
    <row r="62" spans="1:15" ht="12.75">
      <c r="A62">
        <v>97</v>
      </c>
      <c r="B62" t="s">
        <v>156</v>
      </c>
      <c r="C62">
        <v>1911</v>
      </c>
      <c r="D62">
        <v>1912</v>
      </c>
      <c r="E62" s="8">
        <v>0.35147417488902016</v>
      </c>
      <c r="F62" s="5" t="s">
        <v>21</v>
      </c>
      <c r="G62" s="5" t="s">
        <v>21</v>
      </c>
      <c r="H62" s="15">
        <v>1</v>
      </c>
      <c r="I62">
        <v>0</v>
      </c>
      <c r="J62">
        <v>0</v>
      </c>
      <c r="K62">
        <v>386</v>
      </c>
      <c r="L62">
        <v>14000</v>
      </c>
      <c r="M62">
        <v>6000</v>
      </c>
      <c r="N62" s="8">
        <v>0.0180282</v>
      </c>
      <c r="O62" s="8">
        <v>0.0332649</v>
      </c>
    </row>
    <row r="63" spans="1:15" ht="12.75">
      <c r="A63">
        <v>100</v>
      </c>
      <c r="B63" t="s">
        <v>124</v>
      </c>
      <c r="C63">
        <v>1912</v>
      </c>
      <c r="D63">
        <v>1913</v>
      </c>
      <c r="E63" s="8">
        <v>0.3016588723197741</v>
      </c>
      <c r="F63" s="5" t="s">
        <v>20</v>
      </c>
      <c r="G63" s="5" t="s">
        <v>20</v>
      </c>
      <c r="H63" s="15">
        <v>0</v>
      </c>
      <c r="I63">
        <v>0</v>
      </c>
      <c r="J63">
        <v>1</v>
      </c>
      <c r="K63">
        <v>185</v>
      </c>
      <c r="L63">
        <v>52000</v>
      </c>
      <c r="M63">
        <v>30000</v>
      </c>
      <c r="N63" s="8">
        <v>0.0068374</v>
      </c>
      <c r="O63" s="8">
        <v>0.0158286</v>
      </c>
    </row>
    <row r="64" spans="1:15" ht="12.75">
      <c r="A64">
        <v>109</v>
      </c>
      <c r="B64" t="s">
        <v>157</v>
      </c>
      <c r="C64">
        <v>1919</v>
      </c>
      <c r="D64">
        <v>1920</v>
      </c>
      <c r="E64" s="8">
        <v>0.7706129001955611</v>
      </c>
      <c r="F64" s="5" t="s">
        <v>21</v>
      </c>
      <c r="G64" s="5" t="s">
        <v>21</v>
      </c>
      <c r="H64" s="15">
        <v>1</v>
      </c>
      <c r="I64">
        <v>0</v>
      </c>
      <c r="J64">
        <v>0</v>
      </c>
      <c r="K64">
        <v>613</v>
      </c>
      <c r="L64">
        <v>60000</v>
      </c>
      <c r="M64">
        <v>40000</v>
      </c>
      <c r="N64" s="8">
        <v>0.0631666</v>
      </c>
      <c r="O64" s="8">
        <v>0.0188027</v>
      </c>
    </row>
    <row r="65" spans="1:15" ht="12.75">
      <c r="A65">
        <v>112</v>
      </c>
      <c r="B65" t="s">
        <v>125</v>
      </c>
      <c r="C65">
        <v>1919</v>
      </c>
      <c r="D65">
        <v>1919</v>
      </c>
      <c r="E65" s="8">
        <v>0.8248436972145479</v>
      </c>
      <c r="F65" s="5" t="s">
        <v>20</v>
      </c>
      <c r="G65" s="5" t="s">
        <v>20</v>
      </c>
      <c r="H65" s="15">
        <v>0</v>
      </c>
      <c r="I65">
        <v>0</v>
      </c>
      <c r="J65">
        <v>1</v>
      </c>
      <c r="K65">
        <v>111</v>
      </c>
      <c r="L65">
        <v>5000</v>
      </c>
      <c r="M65">
        <v>6000</v>
      </c>
      <c r="N65" s="8">
        <v>0.0178238</v>
      </c>
      <c r="O65" s="8">
        <v>0.0037849</v>
      </c>
    </row>
    <row r="66" spans="1:15" ht="12.75">
      <c r="A66">
        <v>115</v>
      </c>
      <c r="B66" t="s">
        <v>74</v>
      </c>
      <c r="C66">
        <v>1919</v>
      </c>
      <c r="D66">
        <v>1922</v>
      </c>
      <c r="E66" s="8">
        <v>0.3234648230988207</v>
      </c>
      <c r="F66" s="5" t="s">
        <v>21</v>
      </c>
      <c r="G66" s="5" t="s">
        <v>21</v>
      </c>
      <c r="H66" s="15">
        <v>1</v>
      </c>
      <c r="I66">
        <v>0</v>
      </c>
      <c r="J66">
        <v>0</v>
      </c>
      <c r="K66">
        <v>1256</v>
      </c>
      <c r="L66">
        <v>30000</v>
      </c>
      <c r="M66">
        <v>20000</v>
      </c>
      <c r="N66" s="8">
        <v>0.0027839</v>
      </c>
      <c r="O66" s="8">
        <v>0.0058226</v>
      </c>
    </row>
    <row r="67" spans="1:15" ht="12.75">
      <c r="A67">
        <v>116</v>
      </c>
      <c r="B67" t="s">
        <v>158</v>
      </c>
      <c r="C67">
        <v>1919</v>
      </c>
      <c r="D67">
        <v>1921</v>
      </c>
      <c r="E67" s="8">
        <v>0.9132831930895823</v>
      </c>
      <c r="F67" s="5" t="s">
        <v>5</v>
      </c>
      <c r="G67" s="5" t="s">
        <v>21</v>
      </c>
      <c r="H67" s="15">
        <v>1</v>
      </c>
      <c r="I67">
        <v>0</v>
      </c>
      <c r="J67">
        <v>0</v>
      </c>
      <c r="K67">
        <v>720</v>
      </c>
      <c r="L67">
        <v>5000</v>
      </c>
      <c r="M67">
        <v>35000</v>
      </c>
      <c r="N67" s="8">
        <v>0.0613224</v>
      </c>
      <c r="O67" s="8">
        <v>0.0058226</v>
      </c>
    </row>
    <row r="68" spans="1:15" ht="12.75">
      <c r="A68">
        <v>117</v>
      </c>
      <c r="B68" t="s">
        <v>159</v>
      </c>
      <c r="C68">
        <v>1920</v>
      </c>
      <c r="D68">
        <v>1920</v>
      </c>
      <c r="E68" s="8">
        <v>0.9480555739747397</v>
      </c>
      <c r="F68" s="5" t="s">
        <v>20</v>
      </c>
      <c r="G68" s="5" t="s">
        <v>20</v>
      </c>
      <c r="H68" s="15">
        <v>1</v>
      </c>
      <c r="I68">
        <v>0</v>
      </c>
      <c r="J68">
        <v>0</v>
      </c>
      <c r="K68">
        <v>140</v>
      </c>
      <c r="L68">
        <v>500</v>
      </c>
      <c r="M68">
        <v>500</v>
      </c>
      <c r="N68" s="8">
        <v>0.0271653</v>
      </c>
      <c r="O68" s="8">
        <v>0.0014884</v>
      </c>
    </row>
    <row r="69" spans="1:15" ht="12.75">
      <c r="A69">
        <v>118</v>
      </c>
      <c r="B69" t="s">
        <v>160</v>
      </c>
      <c r="C69">
        <v>1929</v>
      </c>
      <c r="D69">
        <v>1929</v>
      </c>
      <c r="E69" s="8">
        <v>0.5136691288496333</v>
      </c>
      <c r="F69" s="5" t="s">
        <v>20</v>
      </c>
      <c r="G69" s="5" t="s">
        <v>9</v>
      </c>
      <c r="H69" s="15">
        <v>1</v>
      </c>
      <c r="I69">
        <v>0</v>
      </c>
      <c r="J69">
        <v>0</v>
      </c>
      <c r="K69">
        <v>109</v>
      </c>
      <c r="L69">
        <v>200</v>
      </c>
      <c r="M69">
        <v>3000</v>
      </c>
      <c r="N69" s="8">
        <v>0.1337485</v>
      </c>
      <c r="O69" s="8">
        <v>0.1266302</v>
      </c>
    </row>
    <row r="70" spans="1:15" ht="12.75">
      <c r="A70">
        <v>121</v>
      </c>
      <c r="B70" t="s">
        <v>161</v>
      </c>
      <c r="C70">
        <v>1931</v>
      </c>
      <c r="D70">
        <v>1933</v>
      </c>
      <c r="E70" s="8">
        <v>0.24698252729322523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505</v>
      </c>
      <c r="L70">
        <v>10000</v>
      </c>
      <c r="M70">
        <v>50000</v>
      </c>
      <c r="N70" s="8">
        <v>0.0411423</v>
      </c>
      <c r="O70" s="8">
        <v>0.1254375</v>
      </c>
    </row>
    <row r="71" spans="1:15" ht="12.75">
      <c r="A71">
        <v>124</v>
      </c>
      <c r="B71" t="s">
        <v>162</v>
      </c>
      <c r="C71">
        <v>1932</v>
      </c>
      <c r="D71">
        <v>1935</v>
      </c>
      <c r="E71" s="8">
        <v>0.3309332335889284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1093</v>
      </c>
      <c r="L71">
        <v>36000</v>
      </c>
      <c r="M71">
        <v>56661</v>
      </c>
      <c r="N71" s="8">
        <v>0.0003539</v>
      </c>
      <c r="O71" s="8">
        <v>0.0007155</v>
      </c>
    </row>
    <row r="72" spans="1:15" ht="12.75">
      <c r="A72">
        <v>125</v>
      </c>
      <c r="B72" t="s">
        <v>163</v>
      </c>
      <c r="C72">
        <v>1934</v>
      </c>
      <c r="D72">
        <v>1934</v>
      </c>
      <c r="E72" s="8">
        <v>0.3739313244569026</v>
      </c>
      <c r="F72" s="5" t="s">
        <v>20</v>
      </c>
      <c r="G72" s="5" t="s">
        <v>9</v>
      </c>
      <c r="H72" s="15">
        <v>1</v>
      </c>
      <c r="I72">
        <v>0</v>
      </c>
      <c r="J72">
        <v>0</v>
      </c>
      <c r="K72">
        <v>55</v>
      </c>
      <c r="L72">
        <v>100</v>
      </c>
      <c r="M72">
        <v>2000</v>
      </c>
      <c r="N72" s="8">
        <v>0.0005336</v>
      </c>
      <c r="O72" s="8">
        <v>0.0008934</v>
      </c>
    </row>
    <row r="73" spans="1:15" ht="12.75">
      <c r="A73">
        <v>127</v>
      </c>
      <c r="B73" t="s">
        <v>164</v>
      </c>
      <c r="C73">
        <v>1935</v>
      </c>
      <c r="D73">
        <v>1936</v>
      </c>
      <c r="E73" s="8">
        <v>0.9228420320211695</v>
      </c>
      <c r="F73" s="5" t="s">
        <v>20</v>
      </c>
      <c r="G73" s="5" t="s">
        <v>21</v>
      </c>
      <c r="H73" s="15">
        <v>1</v>
      </c>
      <c r="I73">
        <v>0</v>
      </c>
      <c r="J73">
        <v>0</v>
      </c>
      <c r="K73">
        <v>220</v>
      </c>
      <c r="L73">
        <v>4000</v>
      </c>
      <c r="M73">
        <v>16000</v>
      </c>
      <c r="N73" s="8">
        <v>0.0511954</v>
      </c>
      <c r="O73" s="8">
        <v>0.0042804</v>
      </c>
    </row>
    <row r="74" spans="1:15" ht="12.75">
      <c r="A74">
        <v>130</v>
      </c>
      <c r="B74" t="s">
        <v>78</v>
      </c>
      <c r="C74">
        <v>1937</v>
      </c>
      <c r="D74">
        <v>1941</v>
      </c>
      <c r="E74" s="8">
        <v>0.31298336616814787</v>
      </c>
      <c r="F74" s="5" t="s">
        <v>20</v>
      </c>
      <c r="G74" s="5" t="s">
        <v>9</v>
      </c>
      <c r="H74" s="15">
        <v>1</v>
      </c>
      <c r="I74">
        <v>0</v>
      </c>
      <c r="J74">
        <v>0</v>
      </c>
      <c r="K74">
        <v>1615</v>
      </c>
      <c r="L74">
        <v>250000</v>
      </c>
      <c r="M74">
        <v>750000</v>
      </c>
      <c r="N74" s="8">
        <v>0.0534113</v>
      </c>
      <c r="O74" s="8">
        <v>0.1172409</v>
      </c>
    </row>
    <row r="75" spans="1:15" ht="12.75">
      <c r="A75">
        <v>133</v>
      </c>
      <c r="B75" t="s">
        <v>165</v>
      </c>
      <c r="C75">
        <v>1938</v>
      </c>
      <c r="D75">
        <v>1938</v>
      </c>
      <c r="E75" s="8">
        <v>0.7355863796809609</v>
      </c>
      <c r="F75" s="5" t="s">
        <v>21</v>
      </c>
      <c r="G75" s="5" t="s">
        <v>7</v>
      </c>
      <c r="H75" s="15">
        <v>1</v>
      </c>
      <c r="I75">
        <v>0</v>
      </c>
      <c r="J75">
        <v>0</v>
      </c>
      <c r="K75">
        <v>14</v>
      </c>
      <c r="L75">
        <v>1200</v>
      </c>
      <c r="M75">
        <v>526</v>
      </c>
      <c r="N75" s="8">
        <v>0.1643592</v>
      </c>
      <c r="O75" s="8">
        <v>0.0590805</v>
      </c>
    </row>
    <row r="76" spans="1:15" ht="12.75">
      <c r="A76">
        <v>142</v>
      </c>
      <c r="B76" t="s">
        <v>42</v>
      </c>
      <c r="C76">
        <v>1939</v>
      </c>
      <c r="D76">
        <v>1940</v>
      </c>
      <c r="E76" s="8">
        <v>0.9871800002572719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104</v>
      </c>
      <c r="L76">
        <v>50000</v>
      </c>
      <c r="M76">
        <v>24900</v>
      </c>
      <c r="N76" s="8">
        <v>0.1381359</v>
      </c>
      <c r="O76" s="8">
        <v>0.0017939</v>
      </c>
    </row>
    <row r="77" spans="1:15" ht="12.75">
      <c r="A77">
        <v>145</v>
      </c>
      <c r="B77" t="s">
        <v>54</v>
      </c>
      <c r="C77">
        <v>1940</v>
      </c>
      <c r="D77">
        <v>1941</v>
      </c>
      <c r="E77" s="8">
        <v>0.04187408084983803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53</v>
      </c>
      <c r="L77">
        <v>700</v>
      </c>
      <c r="M77">
        <v>700</v>
      </c>
      <c r="N77" s="8">
        <v>0.0033143</v>
      </c>
      <c r="O77" s="8">
        <v>0.0758349</v>
      </c>
    </row>
    <row r="78" spans="1:15" ht="12.75">
      <c r="A78">
        <v>147</v>
      </c>
      <c r="B78" t="s">
        <v>86</v>
      </c>
      <c r="C78">
        <v>1948</v>
      </c>
      <c r="D78">
        <v>1949</v>
      </c>
      <c r="E78" s="8">
        <v>0.1836841097728189</v>
      </c>
      <c r="F78" s="5" t="s">
        <v>5</v>
      </c>
      <c r="G78" s="5" t="s">
        <v>21</v>
      </c>
      <c r="H78" s="15">
        <v>1</v>
      </c>
      <c r="I78">
        <v>0</v>
      </c>
      <c r="J78">
        <v>0</v>
      </c>
      <c r="K78">
        <v>169</v>
      </c>
      <c r="L78">
        <v>1000</v>
      </c>
      <c r="M78">
        <v>1000</v>
      </c>
      <c r="N78" s="8">
        <v>0.0118022</v>
      </c>
      <c r="O78" s="8">
        <v>0.0524505</v>
      </c>
    </row>
    <row r="79" spans="1:15" ht="12.75">
      <c r="A79">
        <v>148</v>
      </c>
      <c r="B79" t="s">
        <v>126</v>
      </c>
      <c r="C79">
        <v>1948</v>
      </c>
      <c r="D79">
        <v>1948</v>
      </c>
      <c r="E79" s="8">
        <v>0.8511948626171176</v>
      </c>
      <c r="F79" s="5" t="s">
        <v>21</v>
      </c>
      <c r="G79" s="5" t="s">
        <v>21</v>
      </c>
      <c r="H79" s="15">
        <v>0</v>
      </c>
      <c r="I79">
        <v>0</v>
      </c>
      <c r="J79">
        <v>1</v>
      </c>
      <c r="K79">
        <v>143</v>
      </c>
      <c r="L79">
        <v>5000</v>
      </c>
      <c r="M79">
        <v>3000</v>
      </c>
      <c r="N79" s="8">
        <v>0.0080855</v>
      </c>
      <c r="O79" s="8">
        <v>0.0014135</v>
      </c>
    </row>
    <row r="80" spans="1:15" ht="12.75">
      <c r="A80">
        <v>154</v>
      </c>
      <c r="B80" t="s">
        <v>62</v>
      </c>
      <c r="C80">
        <v>1956</v>
      </c>
      <c r="D80">
        <v>1956</v>
      </c>
      <c r="E80" s="8">
        <v>0.9713255800154276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23</v>
      </c>
      <c r="L80">
        <v>1500</v>
      </c>
      <c r="M80">
        <v>2502</v>
      </c>
      <c r="N80" s="8">
        <v>0.1702454</v>
      </c>
      <c r="O80" s="8">
        <v>0.0050258</v>
      </c>
    </row>
    <row r="81" spans="1:15" ht="12.75">
      <c r="A81">
        <v>160</v>
      </c>
      <c r="B81" t="s">
        <v>166</v>
      </c>
      <c r="C81">
        <v>1962</v>
      </c>
      <c r="D81">
        <v>1962</v>
      </c>
      <c r="E81" s="8">
        <v>0.6784134036478943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34</v>
      </c>
      <c r="L81">
        <v>500</v>
      </c>
      <c r="M81">
        <v>1353</v>
      </c>
      <c r="N81" s="8">
        <v>0.1038925</v>
      </c>
      <c r="O81" s="8">
        <v>0.0492479</v>
      </c>
    </row>
    <row r="82" spans="1:15" ht="12.75">
      <c r="A82">
        <v>166</v>
      </c>
      <c r="B82" t="s">
        <v>83</v>
      </c>
      <c r="C82">
        <v>1965</v>
      </c>
      <c r="D82">
        <v>1965</v>
      </c>
      <c r="E82" s="8">
        <v>0.17617369669069474</v>
      </c>
      <c r="F82" s="5" t="s">
        <v>20</v>
      </c>
      <c r="G82" s="5" t="s">
        <v>7</v>
      </c>
      <c r="H82" s="15">
        <v>1</v>
      </c>
      <c r="I82">
        <v>0</v>
      </c>
      <c r="J82">
        <v>0</v>
      </c>
      <c r="K82">
        <v>50</v>
      </c>
      <c r="L82">
        <v>3800</v>
      </c>
      <c r="M82">
        <v>3261</v>
      </c>
      <c r="N82" s="8">
        <v>0.0111593</v>
      </c>
      <c r="O82" s="8">
        <v>0.0521833</v>
      </c>
    </row>
    <row r="83" spans="1:15" ht="12.75">
      <c r="A83">
        <v>169</v>
      </c>
      <c r="B83" t="s">
        <v>127</v>
      </c>
      <c r="C83">
        <v>1967</v>
      </c>
      <c r="D83">
        <v>1967</v>
      </c>
      <c r="E83" s="8">
        <v>0.8473669278705525</v>
      </c>
      <c r="F83" s="5" t="s">
        <v>21</v>
      </c>
      <c r="G83" s="5" t="s">
        <v>21</v>
      </c>
      <c r="H83" s="15">
        <v>0</v>
      </c>
      <c r="I83">
        <v>0</v>
      </c>
      <c r="J83">
        <v>1</v>
      </c>
      <c r="K83">
        <v>6</v>
      </c>
      <c r="L83">
        <v>18600</v>
      </c>
      <c r="M83">
        <v>1000</v>
      </c>
      <c r="N83" s="8">
        <v>0.0086617</v>
      </c>
      <c r="O83" s="8">
        <v>0.0015602</v>
      </c>
    </row>
    <row r="84" spans="1:15" ht="12.75">
      <c r="A84">
        <v>172</v>
      </c>
      <c r="B84" t="s">
        <v>167</v>
      </c>
      <c r="C84">
        <v>1969</v>
      </c>
      <c r="D84">
        <v>1970</v>
      </c>
      <c r="E84" s="8">
        <v>0.7869404082593094</v>
      </c>
      <c r="F84" s="5" t="s">
        <v>5</v>
      </c>
      <c r="G84" s="5" t="s">
        <v>7</v>
      </c>
      <c r="H84" s="15">
        <v>1</v>
      </c>
      <c r="I84">
        <v>0</v>
      </c>
      <c r="J84">
        <v>0</v>
      </c>
      <c r="K84">
        <v>520</v>
      </c>
      <c r="L84">
        <v>5000</v>
      </c>
      <c r="M84">
        <v>368</v>
      </c>
      <c r="N84" s="8">
        <v>0.0066886</v>
      </c>
      <c r="O84" s="8">
        <v>0.0018109</v>
      </c>
    </row>
    <row r="85" spans="1:15" ht="12.75">
      <c r="A85">
        <v>175</v>
      </c>
      <c r="B85" t="s">
        <v>168</v>
      </c>
      <c r="C85">
        <v>1969</v>
      </c>
      <c r="D85">
        <v>1969</v>
      </c>
      <c r="E85" s="8">
        <v>0.4169141785211818</v>
      </c>
      <c r="F85" s="5" t="s">
        <v>21</v>
      </c>
      <c r="G85" s="5" t="s">
        <v>7</v>
      </c>
      <c r="H85" s="15">
        <v>1</v>
      </c>
      <c r="I85">
        <v>0</v>
      </c>
      <c r="J85">
        <v>0</v>
      </c>
      <c r="K85">
        <v>5</v>
      </c>
      <c r="L85">
        <v>1200</v>
      </c>
      <c r="M85">
        <v>700</v>
      </c>
      <c r="N85" s="8">
        <v>0.0002667</v>
      </c>
      <c r="O85" s="8">
        <v>0.000373</v>
      </c>
    </row>
    <row r="86" spans="1:15" ht="12.75">
      <c r="A86">
        <v>178</v>
      </c>
      <c r="B86" t="s">
        <v>169</v>
      </c>
      <c r="C86">
        <v>1971</v>
      </c>
      <c r="D86">
        <v>1971</v>
      </c>
      <c r="E86" s="8">
        <v>0.8598971805483704</v>
      </c>
      <c r="F86" s="5" t="s">
        <v>20</v>
      </c>
      <c r="G86" s="5" t="s">
        <v>20</v>
      </c>
      <c r="H86" s="15">
        <v>1</v>
      </c>
      <c r="I86">
        <v>0</v>
      </c>
      <c r="J86">
        <v>0</v>
      </c>
      <c r="K86">
        <v>15</v>
      </c>
      <c r="L86">
        <v>8000</v>
      </c>
      <c r="M86">
        <v>3000</v>
      </c>
      <c r="N86" s="8">
        <v>0.0531898</v>
      </c>
      <c r="O86" s="8">
        <v>0.0086662</v>
      </c>
    </row>
    <row r="87" spans="1:15" ht="12.75">
      <c r="A87">
        <v>184</v>
      </c>
      <c r="B87" t="s">
        <v>46</v>
      </c>
      <c r="C87">
        <v>1974</v>
      </c>
      <c r="D87">
        <v>1974</v>
      </c>
      <c r="E87" s="8">
        <v>0.9834900895643</v>
      </c>
      <c r="F87" s="5" t="s">
        <v>20</v>
      </c>
      <c r="G87" s="5" t="s">
        <v>20</v>
      </c>
      <c r="H87" s="15">
        <v>1</v>
      </c>
      <c r="I87">
        <v>0</v>
      </c>
      <c r="J87">
        <v>0</v>
      </c>
      <c r="K87">
        <v>13</v>
      </c>
      <c r="L87">
        <v>1000</v>
      </c>
      <c r="M87">
        <v>500</v>
      </c>
      <c r="N87" s="8">
        <v>0.0087627</v>
      </c>
      <c r="O87" s="8">
        <v>0.0001471</v>
      </c>
    </row>
    <row r="88" spans="1:15" ht="12.75">
      <c r="A88">
        <v>187</v>
      </c>
      <c r="B88" t="s">
        <v>170</v>
      </c>
      <c r="C88">
        <v>1975</v>
      </c>
      <c r="D88">
        <v>1979</v>
      </c>
      <c r="E88" s="8">
        <v>0.8918309050830214</v>
      </c>
      <c r="F88" s="5" t="s">
        <v>20</v>
      </c>
      <c r="G88" s="5" t="s">
        <v>20</v>
      </c>
      <c r="H88" s="15">
        <v>1</v>
      </c>
      <c r="I88">
        <v>0</v>
      </c>
      <c r="J88">
        <v>0</v>
      </c>
      <c r="K88">
        <v>1348</v>
      </c>
      <c r="L88">
        <v>3000</v>
      </c>
      <c r="M88">
        <v>5000</v>
      </c>
      <c r="N88" s="8">
        <v>0.0068374</v>
      </c>
      <c r="O88" s="8">
        <v>0.0008293</v>
      </c>
    </row>
    <row r="89" spans="1:15" ht="12.75">
      <c r="A89">
        <v>189</v>
      </c>
      <c r="B89" t="s">
        <v>81</v>
      </c>
      <c r="C89">
        <v>1977</v>
      </c>
      <c r="D89">
        <v>1978</v>
      </c>
      <c r="E89" s="8">
        <v>0.1006129310601327</v>
      </c>
      <c r="F89" s="5" t="s">
        <v>21</v>
      </c>
      <c r="G89" s="5" t="s">
        <v>21</v>
      </c>
      <c r="H89" s="15">
        <v>0</v>
      </c>
      <c r="I89">
        <v>0</v>
      </c>
      <c r="J89">
        <v>2</v>
      </c>
      <c r="K89">
        <v>226</v>
      </c>
      <c r="L89">
        <v>3500</v>
      </c>
      <c r="M89">
        <v>2500</v>
      </c>
      <c r="N89" s="8">
        <v>0.0006763</v>
      </c>
      <c r="O89" s="8">
        <v>0.0060455000000000005</v>
      </c>
    </row>
    <row r="90" spans="1:15" ht="12.75">
      <c r="A90">
        <v>190</v>
      </c>
      <c r="B90" t="s">
        <v>115</v>
      </c>
      <c r="C90">
        <v>1978</v>
      </c>
      <c r="D90">
        <v>1979</v>
      </c>
      <c r="E90" s="8">
        <v>0.6576725820360368</v>
      </c>
      <c r="F90" s="5" t="s">
        <v>21</v>
      </c>
      <c r="G90" s="5" t="s">
        <v>21</v>
      </c>
      <c r="H90" s="15">
        <v>0</v>
      </c>
      <c r="I90">
        <v>0</v>
      </c>
      <c r="J90">
        <v>1</v>
      </c>
      <c r="K90">
        <v>165</v>
      </c>
      <c r="L90">
        <v>2000</v>
      </c>
      <c r="M90">
        <v>1000</v>
      </c>
      <c r="N90" s="8">
        <v>0.0028981</v>
      </c>
      <c r="O90" s="8">
        <v>0.0015085</v>
      </c>
    </row>
    <row r="91" spans="1:15" ht="12.75">
      <c r="A91">
        <v>193</v>
      </c>
      <c r="B91" t="s">
        <v>171</v>
      </c>
      <c r="C91">
        <v>1979</v>
      </c>
      <c r="D91">
        <v>1979</v>
      </c>
      <c r="E91" s="8">
        <v>0.9294567425353907</v>
      </c>
      <c r="F91" s="5" t="s">
        <v>20</v>
      </c>
      <c r="G91" s="5" t="s">
        <v>20</v>
      </c>
      <c r="H91" s="15">
        <v>1</v>
      </c>
      <c r="I91">
        <v>0</v>
      </c>
      <c r="J91">
        <v>0</v>
      </c>
      <c r="K91">
        <v>22</v>
      </c>
      <c r="L91">
        <v>13000</v>
      </c>
      <c r="M91">
        <v>8000</v>
      </c>
      <c r="N91" s="8">
        <v>0.1179594</v>
      </c>
      <c r="O91" s="8">
        <v>0.0089528</v>
      </c>
    </row>
    <row r="92" spans="1:15" ht="12.75">
      <c r="A92">
        <v>199</v>
      </c>
      <c r="B92" t="s">
        <v>172</v>
      </c>
      <c r="C92">
        <v>1980</v>
      </c>
      <c r="D92">
        <v>1988</v>
      </c>
      <c r="E92" s="8">
        <v>0.41831632108688693</v>
      </c>
      <c r="F92" s="5" t="s">
        <v>5</v>
      </c>
      <c r="G92" s="5" t="s">
        <v>21</v>
      </c>
      <c r="H92" s="15">
        <v>1</v>
      </c>
      <c r="I92">
        <v>0</v>
      </c>
      <c r="J92">
        <v>0</v>
      </c>
      <c r="K92">
        <v>2890</v>
      </c>
      <c r="L92">
        <v>500000</v>
      </c>
      <c r="M92">
        <v>750000</v>
      </c>
      <c r="N92" s="8">
        <v>0.0058809</v>
      </c>
      <c r="O92" s="8">
        <v>0.0081776</v>
      </c>
    </row>
    <row r="93" spans="1:15" ht="12.75">
      <c r="A93">
        <v>202</v>
      </c>
      <c r="B93" t="s">
        <v>88</v>
      </c>
      <c r="C93">
        <v>1982</v>
      </c>
      <c r="D93">
        <v>1982</v>
      </c>
      <c r="E93" s="8">
        <v>0.22706536436795188</v>
      </c>
      <c r="F93" s="5" t="s">
        <v>21</v>
      </c>
      <c r="G93" s="5" t="s">
        <v>21</v>
      </c>
      <c r="H93" s="15">
        <v>1</v>
      </c>
      <c r="I93">
        <v>0</v>
      </c>
      <c r="J93">
        <v>0</v>
      </c>
      <c r="K93">
        <v>88</v>
      </c>
      <c r="L93">
        <v>655</v>
      </c>
      <c r="M93">
        <v>255</v>
      </c>
      <c r="N93" s="8">
        <v>0.0069185</v>
      </c>
      <c r="O93" s="8">
        <v>0.0235507</v>
      </c>
    </row>
    <row r="94" spans="1:15" ht="12.75">
      <c r="A94">
        <v>205</v>
      </c>
      <c r="B94" t="s">
        <v>173</v>
      </c>
      <c r="C94">
        <v>1982</v>
      </c>
      <c r="D94">
        <v>1982</v>
      </c>
      <c r="E94" s="8">
        <v>0.4783993989397966</v>
      </c>
      <c r="F94" s="5" t="s">
        <v>5</v>
      </c>
      <c r="G94" s="5" t="s">
        <v>7</v>
      </c>
      <c r="H94" s="15">
        <v>1</v>
      </c>
      <c r="I94">
        <v>0</v>
      </c>
      <c r="J94">
        <v>0</v>
      </c>
      <c r="K94">
        <v>138</v>
      </c>
      <c r="L94">
        <v>1000</v>
      </c>
      <c r="M94">
        <v>235</v>
      </c>
      <c r="N94" s="8">
        <v>0.0034384</v>
      </c>
      <c r="O94" s="8">
        <v>0.0037489</v>
      </c>
    </row>
    <row r="95" spans="1:15" ht="12.75">
      <c r="A95">
        <v>208</v>
      </c>
      <c r="B95" t="s">
        <v>171</v>
      </c>
      <c r="C95">
        <v>1987</v>
      </c>
      <c r="D95">
        <v>1987</v>
      </c>
      <c r="E95" s="8">
        <v>0.8930262159086979</v>
      </c>
      <c r="F95" s="5" t="s">
        <v>5</v>
      </c>
      <c r="G95" s="5" t="s">
        <v>7</v>
      </c>
      <c r="H95" s="15">
        <v>1</v>
      </c>
      <c r="I95">
        <v>0</v>
      </c>
      <c r="J95">
        <v>0</v>
      </c>
      <c r="K95">
        <v>33</v>
      </c>
      <c r="L95">
        <v>1800</v>
      </c>
      <c r="M95">
        <v>2200</v>
      </c>
      <c r="N95" s="8">
        <v>0.1084675</v>
      </c>
      <c r="O95" s="8">
        <v>0.0129931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O106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6.7109375" style="0" customWidth="1"/>
    <col min="4" max="4" width="11.28125" style="0" customWidth="1"/>
    <col min="5" max="6" width="8.8515625" style="0" customWidth="1"/>
  </cols>
  <sheetData>
    <row r="1" spans="1:6" ht="12.75">
      <c r="A1" s="210" t="s">
        <v>365</v>
      </c>
      <c r="B1" s="226"/>
      <c r="C1" s="226"/>
      <c r="D1" s="226"/>
      <c r="E1" s="226"/>
      <c r="F1" s="227"/>
    </row>
    <row r="2" spans="1:6" ht="12.75">
      <c r="A2" s="220"/>
      <c r="B2" s="181"/>
      <c r="C2" s="181"/>
      <c r="D2" s="181"/>
      <c r="E2" s="181"/>
      <c r="F2" s="182"/>
    </row>
    <row r="3" spans="1:6" ht="12.75">
      <c r="A3" s="228" t="s">
        <v>264</v>
      </c>
      <c r="B3" s="171"/>
      <c r="C3" s="171"/>
      <c r="D3" s="171"/>
      <c r="E3" s="171"/>
      <c r="F3" s="172"/>
    </row>
    <row r="4" spans="1:6" ht="26.25" customHeight="1">
      <c r="A4" s="39" t="s">
        <v>23</v>
      </c>
      <c r="B4" s="36" t="s">
        <v>36</v>
      </c>
      <c r="C4" s="39" t="s">
        <v>120</v>
      </c>
      <c r="D4" s="37" t="s">
        <v>95</v>
      </c>
      <c r="E4" s="37" t="s">
        <v>19</v>
      </c>
      <c r="F4" s="37" t="s">
        <v>22</v>
      </c>
    </row>
    <row r="5" spans="1:6" ht="14.25" customHeight="1">
      <c r="A5" s="69">
        <v>16</v>
      </c>
      <c r="B5" s="67" t="s">
        <v>261</v>
      </c>
      <c r="C5" s="67">
        <v>1849</v>
      </c>
      <c r="D5" s="68">
        <v>0.9444086844946271</v>
      </c>
      <c r="E5" s="69" t="s">
        <v>13</v>
      </c>
      <c r="F5" s="69" t="s">
        <v>13</v>
      </c>
    </row>
    <row r="6" spans="1:6" ht="14.25" customHeight="1">
      <c r="A6" s="69">
        <v>46</v>
      </c>
      <c r="B6" s="67" t="s">
        <v>66</v>
      </c>
      <c r="C6" s="67">
        <v>1864</v>
      </c>
      <c r="D6" s="68">
        <v>0.9688964742707553</v>
      </c>
      <c r="E6" s="69" t="s">
        <v>13</v>
      </c>
      <c r="F6" s="69" t="s">
        <v>9</v>
      </c>
    </row>
    <row r="7" spans="1:6" ht="14.25" customHeight="1">
      <c r="A7" s="69">
        <v>55</v>
      </c>
      <c r="B7" s="67" t="s">
        <v>258</v>
      </c>
      <c r="C7" s="67">
        <v>1866</v>
      </c>
      <c r="D7" s="68">
        <v>0.458</v>
      </c>
      <c r="E7" s="69" t="s">
        <v>13</v>
      </c>
      <c r="F7" s="69" t="s">
        <v>13</v>
      </c>
    </row>
    <row r="8" spans="1:6" ht="14.25" customHeight="1">
      <c r="A8" s="69">
        <v>58</v>
      </c>
      <c r="B8" s="67" t="s">
        <v>181</v>
      </c>
      <c r="C8" s="67">
        <v>1870</v>
      </c>
      <c r="D8" s="68">
        <v>0.473</v>
      </c>
      <c r="E8" s="69" t="s">
        <v>13</v>
      </c>
      <c r="F8" s="69" t="s">
        <v>13</v>
      </c>
    </row>
    <row r="9" spans="1:6" ht="14.25" customHeight="1">
      <c r="A9" s="69">
        <v>82</v>
      </c>
      <c r="B9" s="67" t="s">
        <v>102</v>
      </c>
      <c r="C9" s="67">
        <v>1900</v>
      </c>
      <c r="D9" s="68">
        <v>0.828197056718968</v>
      </c>
      <c r="E9" s="69" t="s">
        <v>13</v>
      </c>
      <c r="F9" s="69" t="s">
        <v>13</v>
      </c>
    </row>
    <row r="10" spans="1:6" ht="14.25" customHeight="1">
      <c r="A10" s="69">
        <v>100</v>
      </c>
      <c r="B10" s="67" t="s">
        <v>124</v>
      </c>
      <c r="C10" s="67">
        <v>1912</v>
      </c>
      <c r="D10" s="68">
        <v>0.3016588723197741</v>
      </c>
      <c r="E10" s="69" t="s">
        <v>13</v>
      </c>
      <c r="F10" s="69" t="s">
        <v>13</v>
      </c>
    </row>
    <row r="11" spans="1:6" ht="14.25" customHeight="1">
      <c r="A11" s="69">
        <v>103</v>
      </c>
      <c r="B11" s="67" t="s">
        <v>262</v>
      </c>
      <c r="C11" s="67">
        <v>1913</v>
      </c>
      <c r="D11" s="68">
        <v>0.3668945481468367</v>
      </c>
      <c r="E11" s="69" t="s">
        <v>13</v>
      </c>
      <c r="F11" s="69" t="s">
        <v>13</v>
      </c>
    </row>
    <row r="12" spans="1:6" ht="14.25" customHeight="1">
      <c r="A12" s="69">
        <v>112</v>
      </c>
      <c r="B12" s="67" t="s">
        <v>125</v>
      </c>
      <c r="C12" s="67">
        <v>1919</v>
      </c>
      <c r="D12" s="68">
        <v>0.8248436972145479</v>
      </c>
      <c r="E12" s="69" t="s">
        <v>13</v>
      </c>
      <c r="F12" s="69" t="s">
        <v>13</v>
      </c>
    </row>
    <row r="13" spans="1:6" ht="14.25" customHeight="1">
      <c r="A13" s="69">
        <v>148</v>
      </c>
      <c r="B13" s="67" t="s">
        <v>126</v>
      </c>
      <c r="C13" s="67">
        <v>1948</v>
      </c>
      <c r="D13" s="68">
        <v>0.8511948626171176</v>
      </c>
      <c r="E13" s="69" t="s">
        <v>14</v>
      </c>
      <c r="F13" s="69" t="s">
        <v>14</v>
      </c>
    </row>
    <row r="14" spans="1:6" ht="14.25" customHeight="1">
      <c r="A14" s="69">
        <v>169</v>
      </c>
      <c r="B14" s="67" t="s">
        <v>127</v>
      </c>
      <c r="C14" s="67">
        <v>1967</v>
      </c>
      <c r="D14" s="68">
        <v>0.8473669278705525</v>
      </c>
      <c r="E14" s="69" t="s">
        <v>14</v>
      </c>
      <c r="F14" s="69" t="s">
        <v>14</v>
      </c>
    </row>
    <row r="15" spans="1:6" ht="14.25" customHeight="1">
      <c r="A15" s="69">
        <v>181</v>
      </c>
      <c r="B15" s="67" t="s">
        <v>399</v>
      </c>
      <c r="C15" s="67">
        <v>1973</v>
      </c>
      <c r="D15" s="68">
        <v>0.8019412097638516</v>
      </c>
      <c r="E15" s="69" t="s">
        <v>14</v>
      </c>
      <c r="F15" s="69" t="s">
        <v>7</v>
      </c>
    </row>
    <row r="16" spans="1:6" ht="14.25" customHeight="1">
      <c r="A16" s="69">
        <v>190</v>
      </c>
      <c r="B16" s="67" t="s">
        <v>115</v>
      </c>
      <c r="C16" s="67">
        <v>1978</v>
      </c>
      <c r="D16" s="68">
        <v>0.6576725820360368</v>
      </c>
      <c r="E16" s="69" t="s">
        <v>14</v>
      </c>
      <c r="F16" s="69" t="s">
        <v>14</v>
      </c>
    </row>
    <row r="17" spans="1:6" ht="14.25" customHeight="1">
      <c r="A17" s="232" t="s">
        <v>263</v>
      </c>
      <c r="B17" s="233"/>
      <c r="C17" s="233"/>
      <c r="D17" s="233"/>
      <c r="E17" s="233"/>
      <c r="F17" s="234"/>
    </row>
    <row r="18" spans="1:6" ht="14.25" customHeight="1">
      <c r="A18" s="232"/>
      <c r="B18" s="233"/>
      <c r="C18" s="233"/>
      <c r="D18" s="233"/>
      <c r="E18" s="233"/>
      <c r="F18" s="234"/>
    </row>
    <row r="19" spans="1:6" ht="14.25" customHeight="1">
      <c r="A19" s="229" t="s">
        <v>257</v>
      </c>
      <c r="B19" s="230"/>
      <c r="C19" s="230"/>
      <c r="D19" s="230"/>
      <c r="E19" s="230"/>
      <c r="F19" s="231"/>
    </row>
    <row r="20" spans="1:6" ht="14.25" customHeight="1">
      <c r="A20" s="106">
        <v>88</v>
      </c>
      <c r="B20" s="105" t="s">
        <v>103</v>
      </c>
      <c r="C20" s="107">
        <v>1906</v>
      </c>
      <c r="D20" s="108">
        <v>0.5425877422734415</v>
      </c>
      <c r="E20" s="106" t="s">
        <v>20</v>
      </c>
      <c r="F20" s="106" t="s">
        <v>7</v>
      </c>
    </row>
    <row r="21" spans="1:6" ht="14.25" customHeight="1">
      <c r="A21" s="106">
        <v>91</v>
      </c>
      <c r="B21" s="105" t="s">
        <v>104</v>
      </c>
      <c r="C21" s="107">
        <v>1907</v>
      </c>
      <c r="D21" s="108">
        <v>0.32402073732718895</v>
      </c>
      <c r="E21" s="106" t="s">
        <v>20</v>
      </c>
      <c r="F21" s="106" t="s">
        <v>20</v>
      </c>
    </row>
    <row r="22" spans="1:6" ht="14.25" customHeight="1">
      <c r="A22" s="106">
        <v>136</v>
      </c>
      <c r="B22" s="105" t="s">
        <v>259</v>
      </c>
      <c r="C22" s="107">
        <v>1939</v>
      </c>
      <c r="D22" s="108">
        <v>0.29928378531093486</v>
      </c>
      <c r="E22" s="106" t="s">
        <v>21</v>
      </c>
      <c r="F22" s="106" t="s">
        <v>21</v>
      </c>
    </row>
    <row r="23" spans="1:6" ht="14.25" customHeight="1">
      <c r="A23" s="106">
        <v>163</v>
      </c>
      <c r="B23" s="105" t="s">
        <v>260</v>
      </c>
      <c r="C23" s="107">
        <v>1965</v>
      </c>
      <c r="D23" s="108">
        <v>0.018180767131692897</v>
      </c>
      <c r="E23" s="106" t="s">
        <v>20</v>
      </c>
      <c r="F23" s="106" t="s">
        <v>20</v>
      </c>
    </row>
    <row r="24" spans="1:6" ht="14.25" customHeight="1">
      <c r="A24" s="106">
        <v>189</v>
      </c>
      <c r="B24" s="105" t="s">
        <v>81</v>
      </c>
      <c r="C24" s="107">
        <v>1977</v>
      </c>
      <c r="D24" s="108">
        <v>0.1006129310601327</v>
      </c>
      <c r="E24" s="106" t="s">
        <v>21</v>
      </c>
      <c r="F24" s="106" t="s">
        <v>21</v>
      </c>
    </row>
    <row r="25" ht="12.75">
      <c r="J25" t="s">
        <v>198</v>
      </c>
    </row>
    <row r="27" spans="1:15" ht="38.25">
      <c r="A27" s="12" t="s">
        <v>23</v>
      </c>
      <c r="B27" s="12" t="s">
        <v>36</v>
      </c>
      <c r="C27" s="12" t="s">
        <v>120</v>
      </c>
      <c r="D27" s="12" t="s">
        <v>121</v>
      </c>
      <c r="E27" s="13" t="s">
        <v>95</v>
      </c>
      <c r="F27" s="12" t="s">
        <v>19</v>
      </c>
      <c r="G27" s="12" t="s">
        <v>22</v>
      </c>
      <c r="H27" s="12" t="s">
        <v>136</v>
      </c>
      <c r="I27" s="12" t="s">
        <v>18</v>
      </c>
      <c r="J27" s="12" t="s">
        <v>174</v>
      </c>
      <c r="K27" s="12" t="s">
        <v>41</v>
      </c>
      <c r="L27" s="12" t="s">
        <v>137</v>
      </c>
      <c r="M27" s="12" t="s">
        <v>138</v>
      </c>
      <c r="N27" s="12" t="s">
        <v>139</v>
      </c>
      <c r="O27" s="12" t="s">
        <v>140</v>
      </c>
    </row>
    <row r="28" spans="1:15" ht="12.75">
      <c r="A28">
        <v>55</v>
      </c>
      <c r="B28" t="s">
        <v>100</v>
      </c>
      <c r="C28">
        <v>1866</v>
      </c>
      <c r="D28">
        <v>1866</v>
      </c>
      <c r="E28" s="8">
        <v>0.4583506418732344</v>
      </c>
      <c r="F28" s="5" t="s">
        <v>20</v>
      </c>
      <c r="G28" s="5" t="s">
        <v>20</v>
      </c>
      <c r="H28" s="15">
        <v>0</v>
      </c>
      <c r="I28">
        <v>3</v>
      </c>
      <c r="J28">
        <v>5</v>
      </c>
      <c r="K28">
        <v>42</v>
      </c>
      <c r="L28">
        <v>14100</v>
      </c>
      <c r="M28">
        <v>30000</v>
      </c>
      <c r="N28" s="8">
        <v>0.06631329999999999</v>
      </c>
      <c r="O28" s="8">
        <v>0.07836480000000001</v>
      </c>
    </row>
    <row r="29" spans="1:15" ht="12.75">
      <c r="A29">
        <v>88</v>
      </c>
      <c r="B29" t="s">
        <v>103</v>
      </c>
      <c r="C29">
        <v>1906</v>
      </c>
      <c r="D29">
        <v>1906</v>
      </c>
      <c r="E29" s="8">
        <v>0.5425877422734415</v>
      </c>
      <c r="F29" s="5" t="s">
        <v>20</v>
      </c>
      <c r="G29" s="5" t="s">
        <v>7</v>
      </c>
      <c r="H29" s="15">
        <v>0</v>
      </c>
      <c r="I29">
        <v>0</v>
      </c>
      <c r="J29">
        <v>2</v>
      </c>
      <c r="K29">
        <v>55</v>
      </c>
      <c r="L29">
        <v>400</v>
      </c>
      <c r="M29">
        <v>600</v>
      </c>
      <c r="N29" s="8">
        <v>0.0005179</v>
      </c>
      <c r="O29" s="8">
        <v>0.0004366</v>
      </c>
    </row>
    <row r="30" spans="1:15" ht="12.75">
      <c r="A30">
        <v>91</v>
      </c>
      <c r="B30" t="s">
        <v>104</v>
      </c>
      <c r="C30">
        <v>1907</v>
      </c>
      <c r="D30">
        <v>1907</v>
      </c>
      <c r="E30" s="8">
        <v>0.32402073732718895</v>
      </c>
      <c r="F30" s="5" t="s">
        <v>20</v>
      </c>
      <c r="G30" s="5" t="s">
        <v>20</v>
      </c>
      <c r="H30" s="15">
        <v>0</v>
      </c>
      <c r="I30">
        <v>0</v>
      </c>
      <c r="J30">
        <v>2</v>
      </c>
      <c r="K30">
        <v>64</v>
      </c>
      <c r="L30">
        <v>400</v>
      </c>
      <c r="M30">
        <v>600</v>
      </c>
      <c r="N30" s="8">
        <v>0.000225</v>
      </c>
      <c r="O30" s="8">
        <v>0.00046939999999999997</v>
      </c>
    </row>
    <row r="31" spans="1:15" ht="12.75">
      <c r="A31">
        <v>136</v>
      </c>
      <c r="B31" t="s">
        <v>106</v>
      </c>
      <c r="C31">
        <v>1939</v>
      </c>
      <c r="D31">
        <v>1939</v>
      </c>
      <c r="E31" s="8">
        <v>0.29928378531093486</v>
      </c>
      <c r="F31" s="5" t="s">
        <v>21</v>
      </c>
      <c r="G31" s="5" t="s">
        <v>21</v>
      </c>
      <c r="H31" s="15">
        <v>0</v>
      </c>
      <c r="I31">
        <v>3</v>
      </c>
      <c r="J31">
        <v>2</v>
      </c>
      <c r="K31">
        <v>129</v>
      </c>
      <c r="L31">
        <v>20000</v>
      </c>
      <c r="M31">
        <v>8000</v>
      </c>
      <c r="N31" s="8">
        <v>0.0590574</v>
      </c>
      <c r="O31" s="8">
        <v>0.1382717</v>
      </c>
    </row>
    <row r="32" spans="1:15" ht="12.75">
      <c r="A32">
        <v>163</v>
      </c>
      <c r="B32" t="s">
        <v>71</v>
      </c>
      <c r="C32">
        <v>1965</v>
      </c>
      <c r="D32">
        <v>1975</v>
      </c>
      <c r="E32" s="8">
        <v>0.018180767131692897</v>
      </c>
      <c r="F32" s="5" t="s">
        <v>20</v>
      </c>
      <c r="G32" s="5" t="s">
        <v>20</v>
      </c>
      <c r="H32" s="15">
        <v>0</v>
      </c>
      <c r="I32">
        <v>4</v>
      </c>
      <c r="J32">
        <v>2</v>
      </c>
      <c r="K32">
        <v>3735</v>
      </c>
      <c r="L32">
        <v>700000</v>
      </c>
      <c r="M32">
        <v>321442</v>
      </c>
      <c r="N32" s="8">
        <v>0.0039942</v>
      </c>
      <c r="O32" s="8">
        <v>0.21569950000000002</v>
      </c>
    </row>
    <row r="33" spans="1:15" ht="12.75">
      <c r="A33">
        <v>189</v>
      </c>
      <c r="B33" t="s">
        <v>81</v>
      </c>
      <c r="C33">
        <v>1977</v>
      </c>
      <c r="D33">
        <v>1978</v>
      </c>
      <c r="E33" s="8">
        <v>0.1006129310601327</v>
      </c>
      <c r="F33" s="5" t="s">
        <v>21</v>
      </c>
      <c r="G33" s="5" t="s">
        <v>21</v>
      </c>
      <c r="H33" s="15">
        <v>0</v>
      </c>
      <c r="I33">
        <v>0</v>
      </c>
      <c r="J33">
        <v>2</v>
      </c>
      <c r="K33">
        <v>226</v>
      </c>
      <c r="L33">
        <v>3500</v>
      </c>
      <c r="M33">
        <v>2500</v>
      </c>
      <c r="N33" s="8">
        <v>0.0006763</v>
      </c>
      <c r="O33" s="8">
        <v>0.0060455000000000005</v>
      </c>
    </row>
    <row r="34" spans="1:15" ht="12.75">
      <c r="A34">
        <v>16</v>
      </c>
      <c r="B34" t="s">
        <v>57</v>
      </c>
      <c r="C34">
        <v>1849</v>
      </c>
      <c r="D34">
        <v>1849</v>
      </c>
      <c r="E34" s="8">
        <v>0.9444086844946271</v>
      </c>
      <c r="F34" s="5" t="s">
        <v>20</v>
      </c>
      <c r="G34" s="5" t="s">
        <v>20</v>
      </c>
      <c r="H34" s="15">
        <v>0</v>
      </c>
      <c r="I34">
        <v>3</v>
      </c>
      <c r="J34">
        <v>1</v>
      </c>
      <c r="K34">
        <v>55</v>
      </c>
      <c r="L34">
        <v>1200</v>
      </c>
      <c r="M34">
        <v>1400</v>
      </c>
      <c r="N34" s="8">
        <v>0.1113608</v>
      </c>
      <c r="O34" s="8">
        <v>0.0065551</v>
      </c>
    </row>
    <row r="35" spans="1:15" ht="12.75">
      <c r="A35">
        <v>46</v>
      </c>
      <c r="B35" t="s">
        <v>66</v>
      </c>
      <c r="C35">
        <v>1864</v>
      </c>
      <c r="D35">
        <v>1864</v>
      </c>
      <c r="E35" s="8">
        <v>0.9688964742707553</v>
      </c>
      <c r="F35" s="5" t="s">
        <v>20</v>
      </c>
      <c r="G35" s="5" t="s">
        <v>9</v>
      </c>
      <c r="H35" s="15">
        <v>0</v>
      </c>
      <c r="I35">
        <v>0</v>
      </c>
      <c r="J35">
        <v>1</v>
      </c>
      <c r="K35">
        <v>111</v>
      </c>
      <c r="L35">
        <v>1500</v>
      </c>
      <c r="M35">
        <v>3000</v>
      </c>
      <c r="N35" s="8">
        <v>0.09645190000000001</v>
      </c>
      <c r="O35" s="8">
        <v>0.0030963</v>
      </c>
    </row>
    <row r="36" spans="1:15" ht="12.75">
      <c r="A36">
        <v>58</v>
      </c>
      <c r="B36" t="s">
        <v>181</v>
      </c>
      <c r="C36">
        <v>1870</v>
      </c>
      <c r="D36">
        <v>1871</v>
      </c>
      <c r="E36" s="8">
        <v>0.47289574235243254</v>
      </c>
      <c r="F36" s="5" t="s">
        <v>20</v>
      </c>
      <c r="G36" s="5" t="s">
        <v>20</v>
      </c>
      <c r="H36" s="15">
        <v>0</v>
      </c>
      <c r="I36" s="15">
        <v>0</v>
      </c>
      <c r="J36" s="15">
        <v>1</v>
      </c>
      <c r="K36" s="15">
        <v>223</v>
      </c>
      <c r="L36">
        <v>52313</v>
      </c>
      <c r="M36">
        <v>152000</v>
      </c>
      <c r="N36" s="8">
        <v>0.11429629999999999</v>
      </c>
      <c r="O36" s="8">
        <v>0.1273982</v>
      </c>
    </row>
    <row r="37" spans="1:15" ht="12.75">
      <c r="A37">
        <v>82</v>
      </c>
      <c r="B37" t="s">
        <v>102</v>
      </c>
      <c r="C37">
        <v>1900</v>
      </c>
      <c r="D37">
        <v>1900</v>
      </c>
      <c r="E37" s="8">
        <v>0.828197056718968</v>
      </c>
      <c r="F37" s="5" t="s">
        <v>20</v>
      </c>
      <c r="G37" s="5" t="s">
        <v>20</v>
      </c>
      <c r="H37" s="15">
        <v>0</v>
      </c>
      <c r="I37">
        <v>0</v>
      </c>
      <c r="J37">
        <v>1</v>
      </c>
      <c r="K37">
        <v>59</v>
      </c>
      <c r="L37">
        <v>1003</v>
      </c>
      <c r="M37">
        <v>2000</v>
      </c>
      <c r="N37" s="8">
        <v>0.5783657</v>
      </c>
      <c r="O37" s="8">
        <v>0.1199774</v>
      </c>
    </row>
    <row r="38" spans="1:15" ht="12.75">
      <c r="A38">
        <v>100</v>
      </c>
      <c r="B38" t="s">
        <v>124</v>
      </c>
      <c r="C38">
        <v>1912</v>
      </c>
      <c r="D38">
        <v>1913</v>
      </c>
      <c r="E38" s="8">
        <v>0.3016588723197741</v>
      </c>
      <c r="F38" s="5" t="s">
        <v>20</v>
      </c>
      <c r="G38" s="5" t="s">
        <v>20</v>
      </c>
      <c r="H38" s="15">
        <v>0</v>
      </c>
      <c r="I38">
        <v>0</v>
      </c>
      <c r="J38">
        <v>1</v>
      </c>
      <c r="K38">
        <v>185</v>
      </c>
      <c r="L38">
        <v>52000</v>
      </c>
      <c r="M38">
        <v>30000</v>
      </c>
      <c r="N38" s="8">
        <v>0.0068374</v>
      </c>
      <c r="O38" s="8">
        <v>0.0158286</v>
      </c>
    </row>
    <row r="39" spans="1:15" ht="12.75">
      <c r="A39">
        <v>103</v>
      </c>
      <c r="B39" t="s">
        <v>105</v>
      </c>
      <c r="C39">
        <v>1913</v>
      </c>
      <c r="D39">
        <v>1913</v>
      </c>
      <c r="E39" s="8">
        <v>0.3668945481468367</v>
      </c>
      <c r="F39" s="5" t="s">
        <v>20</v>
      </c>
      <c r="G39" s="5" t="s">
        <v>20</v>
      </c>
      <c r="H39" s="15">
        <v>0</v>
      </c>
      <c r="I39">
        <v>3</v>
      </c>
      <c r="J39">
        <v>1</v>
      </c>
      <c r="K39">
        <v>31</v>
      </c>
      <c r="L39">
        <v>42500</v>
      </c>
      <c r="M39">
        <v>18500</v>
      </c>
      <c r="N39" s="8">
        <v>0.0091181</v>
      </c>
      <c r="O39" s="8">
        <v>0.015734</v>
      </c>
    </row>
    <row r="40" spans="1:15" ht="12.75">
      <c r="A40">
        <v>112</v>
      </c>
      <c r="B40" t="s">
        <v>125</v>
      </c>
      <c r="C40">
        <v>1919</v>
      </c>
      <c r="D40">
        <v>1919</v>
      </c>
      <c r="E40" s="8">
        <v>0.8248436972145479</v>
      </c>
      <c r="F40" s="5" t="s">
        <v>20</v>
      </c>
      <c r="G40" s="5" t="s">
        <v>20</v>
      </c>
      <c r="H40" s="15">
        <v>0</v>
      </c>
      <c r="I40">
        <v>0</v>
      </c>
      <c r="J40">
        <v>1</v>
      </c>
      <c r="K40">
        <v>111</v>
      </c>
      <c r="L40">
        <v>5000</v>
      </c>
      <c r="M40">
        <v>6000</v>
      </c>
      <c r="N40" s="8">
        <v>0.0178238</v>
      </c>
      <c r="O40" s="8">
        <v>0.0037849</v>
      </c>
    </row>
    <row r="41" spans="1:15" ht="12.75">
      <c r="A41">
        <v>148</v>
      </c>
      <c r="B41" t="s">
        <v>126</v>
      </c>
      <c r="C41">
        <v>1948</v>
      </c>
      <c r="D41">
        <v>1948</v>
      </c>
      <c r="E41" s="8">
        <v>0.8511948626171176</v>
      </c>
      <c r="F41" s="5" t="s">
        <v>21</v>
      </c>
      <c r="G41" s="5" t="s">
        <v>21</v>
      </c>
      <c r="H41" s="15">
        <v>0</v>
      </c>
      <c r="I41">
        <v>0</v>
      </c>
      <c r="J41">
        <v>1</v>
      </c>
      <c r="K41">
        <v>143</v>
      </c>
      <c r="L41">
        <v>5000</v>
      </c>
      <c r="M41">
        <v>3000</v>
      </c>
      <c r="N41" s="8">
        <v>0.0080855</v>
      </c>
      <c r="O41" s="8">
        <v>0.0014135</v>
      </c>
    </row>
    <row r="42" spans="1:15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</row>
    <row r="43" spans="1:15" ht="12.75">
      <c r="A43">
        <v>181</v>
      </c>
      <c r="B43" t="s">
        <v>114</v>
      </c>
      <c r="C43">
        <v>1973</v>
      </c>
      <c r="D43">
        <v>1973</v>
      </c>
      <c r="E43" s="8">
        <v>0.8019412097638516</v>
      </c>
      <c r="F43" s="5" t="s">
        <v>21</v>
      </c>
      <c r="G43" s="5" t="s">
        <v>7</v>
      </c>
      <c r="H43" s="15">
        <v>0</v>
      </c>
      <c r="I43">
        <v>3</v>
      </c>
      <c r="J43">
        <v>1</v>
      </c>
      <c r="K43">
        <v>19</v>
      </c>
      <c r="L43">
        <v>13401</v>
      </c>
      <c r="M43">
        <v>3000</v>
      </c>
      <c r="N43" s="8">
        <v>0.0133188</v>
      </c>
      <c r="O43" s="8">
        <v>0.0032894</v>
      </c>
    </row>
    <row r="44" spans="1:15" ht="12.75">
      <c r="A44">
        <v>190</v>
      </c>
      <c r="B44" t="s">
        <v>115</v>
      </c>
      <c r="C44">
        <v>1978</v>
      </c>
      <c r="D44">
        <v>1979</v>
      </c>
      <c r="E44" s="8">
        <v>0.6576725820360368</v>
      </c>
      <c r="F44" s="5" t="s">
        <v>21</v>
      </c>
      <c r="G44" s="5" t="s">
        <v>21</v>
      </c>
      <c r="H44" s="15">
        <v>0</v>
      </c>
      <c r="I44">
        <v>0</v>
      </c>
      <c r="J44">
        <v>1</v>
      </c>
      <c r="K44">
        <v>165</v>
      </c>
      <c r="L44">
        <v>2000</v>
      </c>
      <c r="M44">
        <v>1000</v>
      </c>
      <c r="N44" s="8">
        <v>0.0028981</v>
      </c>
      <c r="O44" s="8">
        <v>0.0015085</v>
      </c>
    </row>
    <row r="45" spans="1:15" ht="12.75">
      <c r="A45">
        <v>1</v>
      </c>
      <c r="B45" t="s">
        <v>141</v>
      </c>
      <c r="C45">
        <v>1823</v>
      </c>
      <c r="D45">
        <v>1823</v>
      </c>
      <c r="E45" s="8">
        <v>0.8294401951354046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221</v>
      </c>
      <c r="L45">
        <v>400</v>
      </c>
      <c r="M45">
        <v>600</v>
      </c>
      <c r="N45" s="8">
        <v>0.1467643</v>
      </c>
      <c r="O45" s="8">
        <v>0.0301795</v>
      </c>
    </row>
    <row r="46" spans="1:15" ht="12.75">
      <c r="A46">
        <v>4</v>
      </c>
      <c r="B46" t="s">
        <v>142</v>
      </c>
      <c r="C46">
        <v>1828</v>
      </c>
      <c r="D46">
        <v>1829</v>
      </c>
      <c r="E46" s="8">
        <v>0.7285187792059701</v>
      </c>
      <c r="F46" s="5" t="s">
        <v>20</v>
      </c>
      <c r="G46" s="5" t="s">
        <v>20</v>
      </c>
      <c r="H46" s="15">
        <v>1</v>
      </c>
      <c r="I46">
        <v>0</v>
      </c>
      <c r="J46">
        <v>0</v>
      </c>
      <c r="K46">
        <v>507</v>
      </c>
      <c r="L46">
        <v>50000</v>
      </c>
      <c r="M46">
        <v>80000</v>
      </c>
      <c r="N46" s="8">
        <v>0.1525648</v>
      </c>
      <c r="O46" s="8">
        <v>0.056853</v>
      </c>
    </row>
    <row r="47" spans="1:15" ht="12.75">
      <c r="A47">
        <v>7</v>
      </c>
      <c r="B47" t="s">
        <v>143</v>
      </c>
      <c r="C47">
        <v>1846</v>
      </c>
      <c r="D47">
        <v>1848</v>
      </c>
      <c r="E47" s="8">
        <v>0.8218463744627437</v>
      </c>
      <c r="F47" s="5" t="s">
        <v>20</v>
      </c>
      <c r="G47" s="5" t="s">
        <v>20</v>
      </c>
      <c r="H47" s="15">
        <v>1</v>
      </c>
      <c r="I47">
        <v>0</v>
      </c>
      <c r="J47">
        <v>0</v>
      </c>
      <c r="K47">
        <v>632</v>
      </c>
      <c r="L47">
        <v>13283</v>
      </c>
      <c r="M47">
        <v>6000</v>
      </c>
      <c r="N47" s="8">
        <v>0.0827573</v>
      </c>
      <c r="O47" s="8">
        <v>0.0179395</v>
      </c>
    </row>
    <row r="48" spans="1:15" ht="12.75">
      <c r="A48">
        <v>10</v>
      </c>
      <c r="B48" t="s">
        <v>87</v>
      </c>
      <c r="C48">
        <v>1848</v>
      </c>
      <c r="D48">
        <v>1848</v>
      </c>
      <c r="E48" s="8">
        <v>0.19477119476060417</v>
      </c>
      <c r="F48" s="5" t="s">
        <v>21</v>
      </c>
      <c r="G48" s="5" t="s">
        <v>7</v>
      </c>
      <c r="H48" s="15">
        <v>0</v>
      </c>
      <c r="I48">
        <v>3</v>
      </c>
      <c r="J48">
        <v>0</v>
      </c>
      <c r="K48">
        <v>143</v>
      </c>
      <c r="L48">
        <v>3600</v>
      </c>
      <c r="M48">
        <v>3927</v>
      </c>
      <c r="N48" s="8">
        <v>0.0183909</v>
      </c>
      <c r="O48" s="8">
        <v>0.0760322</v>
      </c>
    </row>
    <row r="49" spans="1:15" ht="12.75">
      <c r="A49">
        <v>13</v>
      </c>
      <c r="B49" t="s">
        <v>144</v>
      </c>
      <c r="C49">
        <v>1848</v>
      </c>
      <c r="D49">
        <v>1848</v>
      </c>
      <c r="E49" s="8">
        <v>0.8940127900037573</v>
      </c>
      <c r="F49" s="5" t="s">
        <v>20</v>
      </c>
      <c r="G49" s="5" t="s">
        <v>8</v>
      </c>
      <c r="H49" s="15">
        <v>1</v>
      </c>
      <c r="I49">
        <v>0</v>
      </c>
      <c r="J49">
        <v>0</v>
      </c>
      <c r="K49">
        <v>247</v>
      </c>
      <c r="L49">
        <v>2500</v>
      </c>
      <c r="M49">
        <v>3500</v>
      </c>
      <c r="N49" s="8">
        <v>0.0485381</v>
      </c>
      <c r="O49" s="8">
        <v>0.0057543</v>
      </c>
    </row>
    <row r="50" spans="1:15" ht="12.75">
      <c r="A50">
        <v>19</v>
      </c>
      <c r="B50" t="s">
        <v>145</v>
      </c>
      <c r="C50">
        <v>1851</v>
      </c>
      <c r="D50">
        <v>1852</v>
      </c>
      <c r="E50" s="8">
        <v>0.26323867237008874</v>
      </c>
      <c r="F50" s="5" t="s">
        <v>21</v>
      </c>
      <c r="G50" s="5" t="s">
        <v>21</v>
      </c>
      <c r="H50" s="15">
        <v>1</v>
      </c>
      <c r="I50">
        <v>0</v>
      </c>
      <c r="J50">
        <v>0</v>
      </c>
      <c r="K50">
        <v>200</v>
      </c>
      <c r="L50">
        <v>800</v>
      </c>
      <c r="M50">
        <v>500</v>
      </c>
      <c r="N50" s="8">
        <v>0.0026585</v>
      </c>
      <c r="O50" s="8">
        <v>0.0074407</v>
      </c>
    </row>
    <row r="51" spans="1:15" ht="12.75">
      <c r="A51">
        <v>22</v>
      </c>
      <c r="B51" t="s">
        <v>96</v>
      </c>
      <c r="C51">
        <v>1853</v>
      </c>
      <c r="D51">
        <v>1856</v>
      </c>
      <c r="E51" s="8">
        <v>0.7418363456279363</v>
      </c>
      <c r="F51" s="5" t="s">
        <v>21</v>
      </c>
      <c r="G51" s="5" t="s">
        <v>21</v>
      </c>
      <c r="H51" s="15">
        <v>0</v>
      </c>
      <c r="I51">
        <v>4</v>
      </c>
      <c r="J51">
        <v>0</v>
      </c>
      <c r="K51">
        <v>861</v>
      </c>
      <c r="L51">
        <v>100000</v>
      </c>
      <c r="M51">
        <v>164200</v>
      </c>
      <c r="N51" s="8">
        <v>0.1354154</v>
      </c>
      <c r="O51" s="8">
        <v>0.0471254</v>
      </c>
    </row>
    <row r="52" spans="1:15" ht="12.75">
      <c r="A52">
        <v>25</v>
      </c>
      <c r="B52" t="s">
        <v>52</v>
      </c>
      <c r="C52">
        <v>1856</v>
      </c>
      <c r="D52">
        <v>1857</v>
      </c>
      <c r="E52" s="8">
        <v>0.980779417203299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141</v>
      </c>
      <c r="L52">
        <v>500</v>
      </c>
      <c r="M52">
        <v>1500</v>
      </c>
      <c r="N52" s="8">
        <v>0.2956996</v>
      </c>
      <c r="O52" s="8">
        <v>0.0057949</v>
      </c>
    </row>
    <row r="53" spans="1:15" ht="12.75">
      <c r="A53">
        <v>28</v>
      </c>
      <c r="B53" t="s">
        <v>76</v>
      </c>
      <c r="C53">
        <v>1859</v>
      </c>
      <c r="D53">
        <v>1859</v>
      </c>
      <c r="E53" s="8">
        <v>0.15243280342799903</v>
      </c>
      <c r="F53" s="5" t="s">
        <v>20</v>
      </c>
      <c r="G53" s="5" t="s">
        <v>20</v>
      </c>
      <c r="H53" s="15">
        <v>0</v>
      </c>
      <c r="I53">
        <v>3</v>
      </c>
      <c r="J53">
        <v>0</v>
      </c>
      <c r="K53">
        <v>75</v>
      </c>
      <c r="L53">
        <v>10000</v>
      </c>
      <c r="M53">
        <v>12500</v>
      </c>
      <c r="N53" s="8">
        <v>0.0147915</v>
      </c>
      <c r="O53" s="8">
        <v>0.0822447</v>
      </c>
    </row>
    <row r="54" spans="1:15" ht="12.75">
      <c r="A54">
        <v>31</v>
      </c>
      <c r="B54" t="s">
        <v>146</v>
      </c>
      <c r="C54">
        <v>1859</v>
      </c>
      <c r="D54">
        <v>1860</v>
      </c>
      <c r="E54" s="8">
        <v>0.9081070244114609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156</v>
      </c>
      <c r="L54">
        <v>4000</v>
      </c>
      <c r="M54">
        <v>6000</v>
      </c>
      <c r="N54" s="8">
        <v>0.0267245</v>
      </c>
      <c r="O54" s="8">
        <v>0.0027043</v>
      </c>
    </row>
    <row r="55" spans="1:15" ht="12.75">
      <c r="A55">
        <v>34</v>
      </c>
      <c r="B55" t="s">
        <v>147</v>
      </c>
      <c r="C55">
        <v>1860</v>
      </c>
      <c r="D55">
        <v>1860</v>
      </c>
      <c r="E55" s="8">
        <v>0.8617575609800151</v>
      </c>
      <c r="F55" s="5" t="s">
        <v>20</v>
      </c>
      <c r="G55" s="5" t="s">
        <v>20</v>
      </c>
      <c r="H55" s="15">
        <v>1</v>
      </c>
      <c r="I55">
        <v>0</v>
      </c>
      <c r="J55">
        <v>0</v>
      </c>
      <c r="K55">
        <v>19</v>
      </c>
      <c r="L55">
        <v>300</v>
      </c>
      <c r="M55">
        <v>700</v>
      </c>
      <c r="N55" s="8">
        <v>0.0286275</v>
      </c>
      <c r="O55" s="8">
        <v>0.0045924</v>
      </c>
    </row>
    <row r="56" spans="1:15" ht="12.75">
      <c r="A56">
        <v>37</v>
      </c>
      <c r="B56" t="s">
        <v>148</v>
      </c>
      <c r="C56">
        <v>1860</v>
      </c>
      <c r="D56">
        <v>1861</v>
      </c>
      <c r="E56" s="8">
        <v>0.64720071982782</v>
      </c>
      <c r="F56" s="5" t="s">
        <v>20</v>
      </c>
      <c r="G56" s="5" t="s">
        <v>20</v>
      </c>
      <c r="H56" s="15">
        <v>1</v>
      </c>
      <c r="I56">
        <v>0</v>
      </c>
      <c r="J56">
        <v>0</v>
      </c>
      <c r="K56">
        <v>97</v>
      </c>
      <c r="L56">
        <v>600</v>
      </c>
      <c r="M56">
        <v>400</v>
      </c>
      <c r="N56" s="8">
        <v>0.0286275</v>
      </c>
      <c r="O56" s="8">
        <v>0.0156053</v>
      </c>
    </row>
    <row r="57" spans="1:15" ht="12.75">
      <c r="A57">
        <v>40</v>
      </c>
      <c r="B57" t="s">
        <v>64</v>
      </c>
      <c r="C57">
        <v>1862</v>
      </c>
      <c r="D57">
        <v>1867</v>
      </c>
      <c r="E57" s="8">
        <v>0.9531609277994941</v>
      </c>
      <c r="F57" s="5" t="s">
        <v>21</v>
      </c>
      <c r="G57" s="5" t="s">
        <v>21</v>
      </c>
      <c r="H57" s="15">
        <v>1</v>
      </c>
      <c r="I57">
        <v>0</v>
      </c>
      <c r="J57">
        <v>0</v>
      </c>
      <c r="K57">
        <v>1757</v>
      </c>
      <c r="L57">
        <v>8000</v>
      </c>
      <c r="M57">
        <v>12000</v>
      </c>
      <c r="N57" s="8">
        <v>0.1061196</v>
      </c>
      <c r="O57" s="8">
        <v>0.0052148</v>
      </c>
    </row>
    <row r="58" spans="1:15" ht="12.75">
      <c r="A58">
        <v>43</v>
      </c>
      <c r="B58" t="s">
        <v>149</v>
      </c>
      <c r="C58">
        <v>1863</v>
      </c>
      <c r="D58">
        <v>1863</v>
      </c>
      <c r="E58" s="8">
        <v>0.7650384651033459</v>
      </c>
      <c r="F58" s="5" t="s">
        <v>20</v>
      </c>
      <c r="G58" s="5" t="s">
        <v>20</v>
      </c>
      <c r="H58" s="15">
        <v>1</v>
      </c>
      <c r="I58">
        <v>0</v>
      </c>
      <c r="J58">
        <v>0</v>
      </c>
      <c r="K58">
        <v>15</v>
      </c>
      <c r="L58">
        <v>300</v>
      </c>
      <c r="M58">
        <v>700</v>
      </c>
      <c r="N58" s="8">
        <v>0.0008254</v>
      </c>
      <c r="O58" s="8">
        <v>0.0002535</v>
      </c>
    </row>
    <row r="59" spans="1:15" ht="12.75">
      <c r="A59">
        <v>49</v>
      </c>
      <c r="B59" t="s">
        <v>122</v>
      </c>
      <c r="C59">
        <v>1864</v>
      </c>
      <c r="D59">
        <v>1870</v>
      </c>
      <c r="E59" s="8">
        <v>0.8222739272450669</v>
      </c>
      <c r="F59" s="5" t="s">
        <v>20</v>
      </c>
      <c r="G59" s="5" t="s">
        <v>20</v>
      </c>
      <c r="H59" s="15">
        <v>0</v>
      </c>
      <c r="I59">
        <v>3</v>
      </c>
      <c r="J59">
        <v>0</v>
      </c>
      <c r="K59">
        <v>1936</v>
      </c>
      <c r="L59">
        <v>110000</v>
      </c>
      <c r="M59">
        <v>200000</v>
      </c>
      <c r="N59" s="8">
        <v>0.0055131</v>
      </c>
      <c r="O59" s="8">
        <v>0.0011916</v>
      </c>
    </row>
    <row r="60" spans="1:15" ht="12.75">
      <c r="A60">
        <v>52</v>
      </c>
      <c r="B60" t="s">
        <v>97</v>
      </c>
      <c r="C60">
        <v>1865</v>
      </c>
      <c r="D60">
        <v>1866</v>
      </c>
      <c r="E60" s="8">
        <v>0.9288763259582288</v>
      </c>
      <c r="F60" s="5" t="s">
        <v>21</v>
      </c>
      <c r="G60" s="5" t="s">
        <v>7</v>
      </c>
      <c r="H60" s="15">
        <v>0</v>
      </c>
      <c r="I60">
        <v>4</v>
      </c>
      <c r="J60">
        <v>0</v>
      </c>
      <c r="K60">
        <v>197</v>
      </c>
      <c r="L60">
        <v>300</v>
      </c>
      <c r="M60">
        <v>700</v>
      </c>
      <c r="N60" s="8">
        <v>0.0211298</v>
      </c>
      <c r="O60" s="8">
        <v>0.0016179</v>
      </c>
    </row>
    <row r="61" spans="1:15" ht="12.75">
      <c r="A61">
        <v>60</v>
      </c>
      <c r="B61" t="s">
        <v>150</v>
      </c>
      <c r="C61">
        <v>1876</v>
      </c>
      <c r="D61">
        <v>1876</v>
      </c>
      <c r="E61" s="8">
        <v>0.47999297999297996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30</v>
      </c>
      <c r="L61">
        <v>2000</v>
      </c>
      <c r="M61">
        <v>2000</v>
      </c>
      <c r="N61" s="8">
        <v>0.0002735</v>
      </c>
      <c r="O61" s="8">
        <v>0.0002963</v>
      </c>
    </row>
    <row r="62" spans="1:15" ht="12.75">
      <c r="A62">
        <v>61</v>
      </c>
      <c r="B62" t="s">
        <v>142</v>
      </c>
      <c r="C62">
        <v>1877</v>
      </c>
      <c r="D62">
        <v>1878</v>
      </c>
      <c r="E62" s="8">
        <v>0.7969822950027192</v>
      </c>
      <c r="F62" s="5" t="s">
        <v>20</v>
      </c>
      <c r="G62" s="5" t="s">
        <v>20</v>
      </c>
      <c r="H62" s="15">
        <v>1</v>
      </c>
      <c r="I62">
        <v>0</v>
      </c>
      <c r="J62">
        <v>0</v>
      </c>
      <c r="K62">
        <v>267</v>
      </c>
      <c r="L62">
        <v>120000</v>
      </c>
      <c r="M62">
        <v>165000</v>
      </c>
      <c r="N62" s="8">
        <v>0.1318926</v>
      </c>
      <c r="O62" s="8">
        <v>0.0335974</v>
      </c>
    </row>
    <row r="63" spans="1:15" ht="12.75">
      <c r="A63">
        <v>64</v>
      </c>
      <c r="B63" t="s">
        <v>123</v>
      </c>
      <c r="C63">
        <v>1879</v>
      </c>
      <c r="D63">
        <v>1883</v>
      </c>
      <c r="E63" s="8">
        <v>0.7307064774025127</v>
      </c>
      <c r="F63" s="5" t="s">
        <v>20</v>
      </c>
      <c r="G63" s="5" t="s">
        <v>20</v>
      </c>
      <c r="H63" s="15">
        <v>0</v>
      </c>
      <c r="I63">
        <v>4</v>
      </c>
      <c r="J63">
        <v>0</v>
      </c>
      <c r="K63">
        <v>1762</v>
      </c>
      <c r="L63">
        <v>3000</v>
      </c>
      <c r="M63">
        <v>11000</v>
      </c>
      <c r="N63" s="8">
        <v>0.0017914</v>
      </c>
      <c r="O63" s="8">
        <v>0.0006602</v>
      </c>
    </row>
    <row r="64" spans="1:15" ht="12.75">
      <c r="A64">
        <v>65</v>
      </c>
      <c r="B64" t="s">
        <v>49</v>
      </c>
      <c r="C64">
        <v>1882</v>
      </c>
      <c r="D64">
        <v>1882</v>
      </c>
      <c r="E64" s="8">
        <v>0.9810956784759003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67</v>
      </c>
      <c r="L64">
        <v>67</v>
      </c>
      <c r="M64">
        <v>2165</v>
      </c>
      <c r="N64" s="8">
        <v>0.2116762</v>
      </c>
      <c r="O64" s="8">
        <v>0.0040787</v>
      </c>
    </row>
    <row r="65" spans="1:15" ht="12.75">
      <c r="A65">
        <v>67</v>
      </c>
      <c r="B65" t="s">
        <v>151</v>
      </c>
      <c r="C65">
        <v>1884</v>
      </c>
      <c r="D65">
        <v>1885</v>
      </c>
      <c r="E65" s="8">
        <v>0.39199288643269303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291</v>
      </c>
      <c r="L65">
        <v>2100</v>
      </c>
      <c r="M65">
        <v>10000</v>
      </c>
      <c r="N65" s="8">
        <v>0.1045231</v>
      </c>
      <c r="O65" s="8">
        <v>0.1621223</v>
      </c>
    </row>
    <row r="66" spans="1:15" ht="12.75">
      <c r="A66">
        <v>70</v>
      </c>
      <c r="B66" t="s">
        <v>152</v>
      </c>
      <c r="C66">
        <v>1885</v>
      </c>
      <c r="D66">
        <v>1885</v>
      </c>
      <c r="E66" s="8">
        <v>0.516368240188099</v>
      </c>
      <c r="F66" s="5" t="s">
        <v>21</v>
      </c>
      <c r="G66" s="5" t="s">
        <v>21</v>
      </c>
      <c r="H66" s="15">
        <v>1</v>
      </c>
      <c r="I66">
        <v>0</v>
      </c>
      <c r="J66">
        <v>0</v>
      </c>
      <c r="K66">
        <v>19</v>
      </c>
      <c r="L66">
        <v>800</v>
      </c>
      <c r="M66">
        <v>200</v>
      </c>
      <c r="N66" s="8">
        <v>0.0002855</v>
      </c>
      <c r="O66" s="8">
        <v>0.0002674</v>
      </c>
    </row>
    <row r="67" spans="1:15" ht="12.75">
      <c r="A67">
        <v>72</v>
      </c>
      <c r="B67" t="s">
        <v>54</v>
      </c>
      <c r="C67">
        <v>1893</v>
      </c>
      <c r="D67">
        <v>1893</v>
      </c>
      <c r="E67" s="8">
        <v>0.9751782296490444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22</v>
      </c>
      <c r="L67">
        <v>250</v>
      </c>
      <c r="M67">
        <v>750</v>
      </c>
      <c r="N67" s="8">
        <v>0.0946154</v>
      </c>
      <c r="O67" s="8">
        <v>0.0024083</v>
      </c>
    </row>
    <row r="68" spans="1:15" ht="12.75">
      <c r="A68">
        <v>73</v>
      </c>
      <c r="B68" t="s">
        <v>78</v>
      </c>
      <c r="C68">
        <v>1894</v>
      </c>
      <c r="D68">
        <v>1895</v>
      </c>
      <c r="E68" s="8">
        <v>0.15497080833972227</v>
      </c>
      <c r="F68" s="5" t="s">
        <v>20</v>
      </c>
      <c r="G68" s="5" t="s">
        <v>20</v>
      </c>
      <c r="H68" s="15">
        <v>1</v>
      </c>
      <c r="I68">
        <v>0</v>
      </c>
      <c r="J68">
        <v>0</v>
      </c>
      <c r="K68">
        <v>242</v>
      </c>
      <c r="L68">
        <v>5000</v>
      </c>
      <c r="M68">
        <v>10000</v>
      </c>
      <c r="N68" s="8">
        <v>0.0282584</v>
      </c>
      <c r="O68" s="8">
        <v>0.1540882</v>
      </c>
    </row>
    <row r="69" spans="1:15" ht="12.75">
      <c r="A69">
        <v>76</v>
      </c>
      <c r="B69" t="s">
        <v>74</v>
      </c>
      <c r="C69">
        <v>1897</v>
      </c>
      <c r="D69">
        <v>1897</v>
      </c>
      <c r="E69" s="8">
        <v>0.07989682900925504</v>
      </c>
      <c r="F69" s="5" t="s">
        <v>21</v>
      </c>
      <c r="G69" s="5" t="s">
        <v>21</v>
      </c>
      <c r="H69" s="15">
        <v>1</v>
      </c>
      <c r="I69">
        <v>0</v>
      </c>
      <c r="J69">
        <v>0</v>
      </c>
      <c r="K69">
        <v>94</v>
      </c>
      <c r="L69">
        <v>600</v>
      </c>
      <c r="M69">
        <v>1400</v>
      </c>
      <c r="N69" s="8">
        <v>0.0021064</v>
      </c>
      <c r="O69" s="8">
        <v>0.0242576</v>
      </c>
    </row>
    <row r="70" spans="1:15" ht="12.75">
      <c r="A70">
        <v>79</v>
      </c>
      <c r="B70" t="s">
        <v>153</v>
      </c>
      <c r="C70">
        <v>1898</v>
      </c>
      <c r="D70">
        <v>1898</v>
      </c>
      <c r="E70" s="8">
        <v>0.9205303952879911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114</v>
      </c>
      <c r="L70">
        <v>2910</v>
      </c>
      <c r="M70">
        <v>775</v>
      </c>
      <c r="N70" s="8">
        <v>0.1970619</v>
      </c>
      <c r="O70" s="8">
        <v>0.0170124</v>
      </c>
    </row>
    <row r="71" spans="1:15" ht="12.75">
      <c r="A71">
        <v>83</v>
      </c>
      <c r="B71" t="s">
        <v>154</v>
      </c>
      <c r="C71">
        <v>1900</v>
      </c>
      <c r="D71">
        <v>1900</v>
      </c>
      <c r="E71" s="8">
        <v>0.4765747053323962</v>
      </c>
      <c r="F71" s="5" t="s">
        <v>20</v>
      </c>
      <c r="G71" s="5" t="s">
        <v>21</v>
      </c>
      <c r="H71" s="15">
        <v>1</v>
      </c>
      <c r="I71">
        <v>0</v>
      </c>
      <c r="J71">
        <v>0</v>
      </c>
      <c r="K71">
        <v>55</v>
      </c>
      <c r="L71">
        <v>242</v>
      </c>
      <c r="M71">
        <v>3758</v>
      </c>
      <c r="N71" s="8">
        <v>0.1092385</v>
      </c>
      <c r="O71" s="8">
        <v>0.1199774</v>
      </c>
    </row>
    <row r="72" spans="1:15" ht="12.75">
      <c r="A72">
        <v>85</v>
      </c>
      <c r="B72" t="s">
        <v>155</v>
      </c>
      <c r="C72">
        <v>1904</v>
      </c>
      <c r="D72">
        <v>1905</v>
      </c>
      <c r="E72" s="8">
        <v>0.6749071389744519</v>
      </c>
      <c r="F72" s="5" t="s">
        <v>21</v>
      </c>
      <c r="G72" s="5" t="s">
        <v>21</v>
      </c>
      <c r="H72" s="15">
        <v>1</v>
      </c>
      <c r="I72">
        <v>0</v>
      </c>
      <c r="J72">
        <v>0</v>
      </c>
      <c r="K72">
        <v>586</v>
      </c>
      <c r="L72">
        <v>71453</v>
      </c>
      <c r="M72">
        <v>80378</v>
      </c>
      <c r="N72" s="8">
        <v>0.1132343</v>
      </c>
      <c r="O72" s="8">
        <v>0.0545433</v>
      </c>
    </row>
    <row r="73" spans="1:15" ht="12.75">
      <c r="A73">
        <v>94</v>
      </c>
      <c r="B73" t="s">
        <v>146</v>
      </c>
      <c r="C73">
        <v>1909</v>
      </c>
      <c r="D73">
        <v>1910</v>
      </c>
      <c r="E73" s="8">
        <v>0.9221056375600214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260</v>
      </c>
      <c r="L73">
        <v>2000</v>
      </c>
      <c r="M73">
        <v>8000</v>
      </c>
      <c r="N73" s="8">
        <v>0.014518</v>
      </c>
      <c r="O73" s="8">
        <v>0.0012264</v>
      </c>
    </row>
    <row r="74" spans="1:15" ht="12.75">
      <c r="A74">
        <v>97</v>
      </c>
      <c r="B74" t="s">
        <v>156</v>
      </c>
      <c r="C74">
        <v>1911</v>
      </c>
      <c r="D74">
        <v>1912</v>
      </c>
      <c r="E74" s="8">
        <v>0.35147417488902016</v>
      </c>
      <c r="F74" s="5" t="s">
        <v>21</v>
      </c>
      <c r="G74" s="5" t="s">
        <v>21</v>
      </c>
      <c r="H74" s="15">
        <v>1</v>
      </c>
      <c r="I74">
        <v>0</v>
      </c>
      <c r="J74">
        <v>0</v>
      </c>
      <c r="K74">
        <v>386</v>
      </c>
      <c r="L74">
        <v>14000</v>
      </c>
      <c r="M74">
        <v>6000</v>
      </c>
      <c r="N74" s="8">
        <v>0.0180282</v>
      </c>
      <c r="O74" s="8">
        <v>0.0332649</v>
      </c>
    </row>
    <row r="75" spans="1:15" ht="12.75">
      <c r="A75">
        <v>106</v>
      </c>
      <c r="B75" t="s">
        <v>59</v>
      </c>
      <c r="C75">
        <v>1914</v>
      </c>
      <c r="D75">
        <v>1918</v>
      </c>
      <c r="E75" s="8">
        <v>0.9731086037636831</v>
      </c>
      <c r="F75" s="5" t="s">
        <v>21</v>
      </c>
      <c r="G75" s="5" t="s">
        <v>21</v>
      </c>
      <c r="H75" s="15">
        <v>0</v>
      </c>
      <c r="I75">
        <v>5</v>
      </c>
      <c r="J75">
        <v>0</v>
      </c>
      <c r="K75">
        <v>1567</v>
      </c>
      <c r="L75">
        <v>3386200</v>
      </c>
      <c r="M75">
        <v>5191831</v>
      </c>
      <c r="N75" s="8">
        <v>0.0682371</v>
      </c>
      <c r="O75" s="8">
        <v>0.0018857</v>
      </c>
    </row>
    <row r="76" spans="1:15" ht="12.75">
      <c r="A76">
        <v>109</v>
      </c>
      <c r="B76" t="s">
        <v>157</v>
      </c>
      <c r="C76">
        <v>1919</v>
      </c>
      <c r="D76">
        <v>1920</v>
      </c>
      <c r="E76" s="8">
        <v>0.7706129001955611</v>
      </c>
      <c r="F76" s="5" t="s">
        <v>21</v>
      </c>
      <c r="G76" s="5" t="s">
        <v>21</v>
      </c>
      <c r="H76" s="15">
        <v>1</v>
      </c>
      <c r="I76">
        <v>0</v>
      </c>
      <c r="J76">
        <v>0</v>
      </c>
      <c r="K76">
        <v>613</v>
      </c>
      <c r="L76">
        <v>60000</v>
      </c>
      <c r="M76">
        <v>40000</v>
      </c>
      <c r="N76" s="8">
        <v>0.0631666</v>
      </c>
      <c r="O76" s="8">
        <v>0.0188027</v>
      </c>
    </row>
    <row r="77" spans="1:15" ht="12.75">
      <c r="A77">
        <v>115</v>
      </c>
      <c r="B77" t="s">
        <v>74</v>
      </c>
      <c r="C77">
        <v>1919</v>
      </c>
      <c r="D77">
        <v>1922</v>
      </c>
      <c r="E77" s="8">
        <v>0.3234648230988207</v>
      </c>
      <c r="F77" s="5" t="s">
        <v>21</v>
      </c>
      <c r="G77" s="5" t="s">
        <v>21</v>
      </c>
      <c r="H77" s="15">
        <v>1</v>
      </c>
      <c r="I77">
        <v>0</v>
      </c>
      <c r="J77">
        <v>0</v>
      </c>
      <c r="K77">
        <v>1256</v>
      </c>
      <c r="L77">
        <v>30000</v>
      </c>
      <c r="M77">
        <v>20000</v>
      </c>
      <c r="N77" s="8">
        <v>0.0027839</v>
      </c>
      <c r="O77" s="8">
        <v>0.0058226</v>
      </c>
    </row>
    <row r="78" spans="1:15" ht="12.75">
      <c r="A78">
        <v>116</v>
      </c>
      <c r="B78" t="s">
        <v>158</v>
      </c>
      <c r="C78">
        <v>1919</v>
      </c>
      <c r="D78">
        <v>1921</v>
      </c>
      <c r="E78" s="8">
        <v>0.9132831930895823</v>
      </c>
      <c r="F78" s="5" t="s">
        <v>5</v>
      </c>
      <c r="G78" s="5" t="s">
        <v>21</v>
      </c>
      <c r="H78" s="15">
        <v>1</v>
      </c>
      <c r="I78">
        <v>0</v>
      </c>
      <c r="J78">
        <v>0</v>
      </c>
      <c r="K78">
        <v>720</v>
      </c>
      <c r="L78">
        <v>5000</v>
      </c>
      <c r="M78">
        <v>35000</v>
      </c>
      <c r="N78" s="8">
        <v>0.0613224</v>
      </c>
      <c r="O78" s="8">
        <v>0.0058226</v>
      </c>
    </row>
    <row r="79" spans="1:15" ht="12.75">
      <c r="A79">
        <v>117</v>
      </c>
      <c r="B79" t="s">
        <v>159</v>
      </c>
      <c r="C79">
        <v>1920</v>
      </c>
      <c r="D79">
        <v>1920</v>
      </c>
      <c r="E79" s="8">
        <v>0.9480555739747397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140</v>
      </c>
      <c r="L79">
        <v>500</v>
      </c>
      <c r="M79">
        <v>500</v>
      </c>
      <c r="N79" s="8">
        <v>0.0271653</v>
      </c>
      <c r="O79" s="8">
        <v>0.0014884</v>
      </c>
    </row>
    <row r="80" spans="1:15" ht="12.75">
      <c r="A80">
        <v>118</v>
      </c>
      <c r="B80" t="s">
        <v>160</v>
      </c>
      <c r="C80">
        <v>1929</v>
      </c>
      <c r="D80">
        <v>1929</v>
      </c>
      <c r="E80" s="8">
        <v>0.5136691288496333</v>
      </c>
      <c r="F80" s="5" t="s">
        <v>20</v>
      </c>
      <c r="G80" s="5" t="s">
        <v>9</v>
      </c>
      <c r="H80" s="15">
        <v>1</v>
      </c>
      <c r="I80">
        <v>0</v>
      </c>
      <c r="J80">
        <v>0</v>
      </c>
      <c r="K80">
        <v>109</v>
      </c>
      <c r="L80">
        <v>200</v>
      </c>
      <c r="M80">
        <v>3000</v>
      </c>
      <c r="N80" s="8">
        <v>0.1337485</v>
      </c>
      <c r="O80" s="8">
        <v>0.1266302</v>
      </c>
    </row>
    <row r="81" spans="1:15" ht="12.75">
      <c r="A81">
        <v>121</v>
      </c>
      <c r="B81" t="s">
        <v>161</v>
      </c>
      <c r="C81">
        <v>1931</v>
      </c>
      <c r="D81">
        <v>1933</v>
      </c>
      <c r="E81" s="8">
        <v>0.24698252729322523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505</v>
      </c>
      <c r="L81">
        <v>10000</v>
      </c>
      <c r="M81">
        <v>50000</v>
      </c>
      <c r="N81" s="8">
        <v>0.0411423</v>
      </c>
      <c r="O81" s="8">
        <v>0.1254375</v>
      </c>
    </row>
    <row r="82" spans="1:15" ht="12.75">
      <c r="A82">
        <v>124</v>
      </c>
      <c r="B82" t="s">
        <v>162</v>
      </c>
      <c r="C82">
        <v>1932</v>
      </c>
      <c r="D82">
        <v>1935</v>
      </c>
      <c r="E82" s="8">
        <v>0.3309332335889284</v>
      </c>
      <c r="F82" s="5" t="s">
        <v>20</v>
      </c>
      <c r="G82" s="5" t="s">
        <v>20</v>
      </c>
      <c r="H82" s="15">
        <v>1</v>
      </c>
      <c r="I82">
        <v>0</v>
      </c>
      <c r="J82">
        <v>0</v>
      </c>
      <c r="K82">
        <v>1093</v>
      </c>
      <c r="L82">
        <v>36000</v>
      </c>
      <c r="M82">
        <v>56661</v>
      </c>
      <c r="N82" s="8">
        <v>0.0003539</v>
      </c>
      <c r="O82" s="8">
        <v>0.0007155</v>
      </c>
    </row>
    <row r="83" spans="1:15" ht="12.75">
      <c r="A83">
        <v>125</v>
      </c>
      <c r="B83" t="s">
        <v>163</v>
      </c>
      <c r="C83">
        <v>1934</v>
      </c>
      <c r="D83">
        <v>1934</v>
      </c>
      <c r="E83" s="8">
        <v>0.3739313244569026</v>
      </c>
      <c r="F83" s="5" t="s">
        <v>20</v>
      </c>
      <c r="G83" s="5" t="s">
        <v>9</v>
      </c>
      <c r="H83" s="15">
        <v>1</v>
      </c>
      <c r="I83">
        <v>0</v>
      </c>
      <c r="J83">
        <v>0</v>
      </c>
      <c r="K83">
        <v>55</v>
      </c>
      <c r="L83">
        <v>100</v>
      </c>
      <c r="M83">
        <v>2000</v>
      </c>
      <c r="N83" s="8">
        <v>0.0005336</v>
      </c>
      <c r="O83" s="8">
        <v>0.0008934</v>
      </c>
    </row>
    <row r="84" spans="1:15" ht="12.75">
      <c r="A84">
        <v>127</v>
      </c>
      <c r="B84" t="s">
        <v>164</v>
      </c>
      <c r="C84">
        <v>1935</v>
      </c>
      <c r="D84">
        <v>1936</v>
      </c>
      <c r="E84" s="8">
        <v>0.9228420320211695</v>
      </c>
      <c r="F84" s="5" t="s">
        <v>20</v>
      </c>
      <c r="G84" s="5" t="s">
        <v>21</v>
      </c>
      <c r="H84" s="15">
        <v>1</v>
      </c>
      <c r="I84">
        <v>0</v>
      </c>
      <c r="J84">
        <v>0</v>
      </c>
      <c r="K84">
        <v>220</v>
      </c>
      <c r="L84">
        <v>4000</v>
      </c>
      <c r="M84">
        <v>16000</v>
      </c>
      <c r="N84" s="8">
        <v>0.0511954</v>
      </c>
      <c r="O84" s="8">
        <v>0.0042804</v>
      </c>
    </row>
    <row r="85" spans="1:15" ht="12.75">
      <c r="A85">
        <v>130</v>
      </c>
      <c r="B85" t="s">
        <v>78</v>
      </c>
      <c r="C85">
        <v>1937</v>
      </c>
      <c r="D85">
        <v>1941</v>
      </c>
      <c r="E85" s="8">
        <v>0.31298336616814787</v>
      </c>
      <c r="F85" s="5" t="s">
        <v>20</v>
      </c>
      <c r="G85" s="5" t="s">
        <v>9</v>
      </c>
      <c r="H85" s="15">
        <v>1</v>
      </c>
      <c r="I85">
        <v>0</v>
      </c>
      <c r="J85">
        <v>0</v>
      </c>
      <c r="K85">
        <v>1615</v>
      </c>
      <c r="L85">
        <v>250000</v>
      </c>
      <c r="M85">
        <v>750000</v>
      </c>
      <c r="N85" s="8">
        <v>0.0534113</v>
      </c>
      <c r="O85" s="8">
        <v>0.1172409</v>
      </c>
    </row>
    <row r="86" spans="1:15" ht="12.75">
      <c r="A86">
        <v>133</v>
      </c>
      <c r="B86" t="s">
        <v>165</v>
      </c>
      <c r="C86">
        <v>1938</v>
      </c>
      <c r="D86">
        <v>1938</v>
      </c>
      <c r="E86" s="8">
        <v>0.7355863796809609</v>
      </c>
      <c r="F86" s="5" t="s">
        <v>21</v>
      </c>
      <c r="G86" s="5" t="s">
        <v>7</v>
      </c>
      <c r="H86" s="15">
        <v>1</v>
      </c>
      <c r="I86">
        <v>0</v>
      </c>
      <c r="J86">
        <v>0</v>
      </c>
      <c r="K86">
        <v>14</v>
      </c>
      <c r="L86">
        <v>1200</v>
      </c>
      <c r="M86">
        <v>526</v>
      </c>
      <c r="N86" s="8">
        <v>0.1643592</v>
      </c>
      <c r="O86" s="8">
        <v>0.0590805</v>
      </c>
    </row>
    <row r="87" spans="1:15" ht="12.75">
      <c r="A87">
        <v>139</v>
      </c>
      <c r="B87" t="s">
        <v>107</v>
      </c>
      <c r="C87">
        <v>1939</v>
      </c>
      <c r="D87">
        <v>1945</v>
      </c>
      <c r="E87" s="8">
        <v>0.9067031136156358</v>
      </c>
      <c r="F87" s="5" t="s">
        <v>21</v>
      </c>
      <c r="G87" s="5" t="s">
        <v>21</v>
      </c>
      <c r="H87" s="15">
        <v>0</v>
      </c>
      <c r="I87">
        <v>5</v>
      </c>
      <c r="J87">
        <v>0</v>
      </c>
      <c r="K87">
        <v>2175</v>
      </c>
      <c r="L87">
        <v>5637000</v>
      </c>
      <c r="M87">
        <v>10639683</v>
      </c>
      <c r="N87" s="8">
        <v>0.1779559</v>
      </c>
      <c r="O87" s="8">
        <v>0.0183111</v>
      </c>
    </row>
    <row r="88" spans="1:15" ht="12.75">
      <c r="A88">
        <v>142</v>
      </c>
      <c r="B88" t="s">
        <v>42</v>
      </c>
      <c r="C88">
        <v>1939</v>
      </c>
      <c r="D88">
        <v>1940</v>
      </c>
      <c r="E88" s="8">
        <v>0.9871800002572719</v>
      </c>
      <c r="F88" s="5" t="s">
        <v>20</v>
      </c>
      <c r="G88" s="5" t="s">
        <v>20</v>
      </c>
      <c r="H88" s="15">
        <v>1</v>
      </c>
      <c r="I88">
        <v>0</v>
      </c>
      <c r="J88">
        <v>0</v>
      </c>
      <c r="K88">
        <v>104</v>
      </c>
      <c r="L88">
        <v>50000</v>
      </c>
      <c r="M88">
        <v>24900</v>
      </c>
      <c r="N88" s="8">
        <v>0.1381359</v>
      </c>
      <c r="O88" s="8">
        <v>0.0017939</v>
      </c>
    </row>
    <row r="89" spans="1:15" ht="12.75">
      <c r="A89">
        <v>145</v>
      </c>
      <c r="B89" t="s">
        <v>54</v>
      </c>
      <c r="C89">
        <v>1940</v>
      </c>
      <c r="D89">
        <v>1941</v>
      </c>
      <c r="E89" s="8">
        <v>0.04187408084983803</v>
      </c>
      <c r="F89" s="5" t="s">
        <v>20</v>
      </c>
      <c r="G89" s="5" t="s">
        <v>20</v>
      </c>
      <c r="H89" s="15">
        <v>1</v>
      </c>
      <c r="I89">
        <v>0</v>
      </c>
      <c r="J89">
        <v>0</v>
      </c>
      <c r="K89">
        <v>53</v>
      </c>
      <c r="L89">
        <v>700</v>
      </c>
      <c r="M89">
        <v>700</v>
      </c>
      <c r="N89" s="8">
        <v>0.0033143</v>
      </c>
      <c r="O89" s="8">
        <v>0.0758349</v>
      </c>
    </row>
    <row r="90" spans="1:15" ht="12.75">
      <c r="A90">
        <v>147</v>
      </c>
      <c r="B90" t="s">
        <v>86</v>
      </c>
      <c r="C90">
        <v>1948</v>
      </c>
      <c r="D90">
        <v>1949</v>
      </c>
      <c r="E90" s="8">
        <v>0.1836841097728189</v>
      </c>
      <c r="F90" s="5" t="s">
        <v>5</v>
      </c>
      <c r="G90" s="5" t="s">
        <v>21</v>
      </c>
      <c r="H90" s="15">
        <v>1</v>
      </c>
      <c r="I90">
        <v>0</v>
      </c>
      <c r="J90">
        <v>0</v>
      </c>
      <c r="K90">
        <v>169</v>
      </c>
      <c r="L90">
        <v>1000</v>
      </c>
      <c r="M90">
        <v>1000</v>
      </c>
      <c r="N90" s="8">
        <v>0.0118022</v>
      </c>
      <c r="O90" s="8">
        <v>0.0524505</v>
      </c>
    </row>
    <row r="91" spans="1:15" ht="12.75">
      <c r="A91">
        <v>151</v>
      </c>
      <c r="B91" t="s">
        <v>109</v>
      </c>
      <c r="C91">
        <v>1950</v>
      </c>
      <c r="D91">
        <v>1953</v>
      </c>
      <c r="E91" s="8">
        <v>0.36052116384257077</v>
      </c>
      <c r="F91" s="5" t="s">
        <v>5</v>
      </c>
      <c r="G91" s="5" t="s">
        <v>7</v>
      </c>
      <c r="H91" s="15">
        <v>0</v>
      </c>
      <c r="I91">
        <v>5</v>
      </c>
      <c r="J91">
        <v>0</v>
      </c>
      <c r="K91">
        <v>1130</v>
      </c>
      <c r="L91">
        <v>739191</v>
      </c>
      <c r="M91">
        <v>170642</v>
      </c>
      <c r="N91" s="8">
        <v>0.0026702</v>
      </c>
      <c r="O91" s="8">
        <v>0.0047363</v>
      </c>
    </row>
    <row r="92" spans="1:15" ht="12.75">
      <c r="A92">
        <v>154</v>
      </c>
      <c r="B92" t="s">
        <v>62</v>
      </c>
      <c r="C92">
        <v>1956</v>
      </c>
      <c r="D92">
        <v>1956</v>
      </c>
      <c r="E92" s="8">
        <v>0.9713255800154276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23</v>
      </c>
      <c r="L92">
        <v>1500</v>
      </c>
      <c r="M92">
        <v>2502</v>
      </c>
      <c r="N92" s="8">
        <v>0.1702454</v>
      </c>
      <c r="O92" s="8">
        <v>0.0050258</v>
      </c>
    </row>
    <row r="93" spans="1:15" ht="12.75">
      <c r="A93">
        <v>157</v>
      </c>
      <c r="B93" t="s">
        <v>112</v>
      </c>
      <c r="C93">
        <v>1956</v>
      </c>
      <c r="D93">
        <v>1956</v>
      </c>
      <c r="E93" s="8">
        <v>0.8147506168212625</v>
      </c>
      <c r="F93" s="5" t="s">
        <v>21</v>
      </c>
      <c r="G93" s="5" t="s">
        <v>21</v>
      </c>
      <c r="H93" s="15">
        <v>0</v>
      </c>
      <c r="I93">
        <v>4</v>
      </c>
      <c r="J93">
        <v>0</v>
      </c>
      <c r="K93">
        <v>9</v>
      </c>
      <c r="L93">
        <v>3000</v>
      </c>
      <c r="M93">
        <v>221</v>
      </c>
      <c r="N93" s="8">
        <v>0.0052175</v>
      </c>
      <c r="O93" s="8">
        <v>0.0011863</v>
      </c>
    </row>
    <row r="94" spans="1:15" ht="12.75">
      <c r="A94">
        <v>160</v>
      </c>
      <c r="B94" t="s">
        <v>166</v>
      </c>
      <c r="C94">
        <v>1962</v>
      </c>
      <c r="D94">
        <v>1962</v>
      </c>
      <c r="E94" s="8">
        <v>0.6784134036478943</v>
      </c>
      <c r="F94" s="5" t="s">
        <v>20</v>
      </c>
      <c r="G94" s="5" t="s">
        <v>20</v>
      </c>
      <c r="H94" s="15">
        <v>1</v>
      </c>
      <c r="I94">
        <v>0</v>
      </c>
      <c r="J94">
        <v>0</v>
      </c>
      <c r="K94">
        <v>34</v>
      </c>
      <c r="L94">
        <v>500</v>
      </c>
      <c r="M94">
        <v>1353</v>
      </c>
      <c r="N94" s="8">
        <v>0.1038925</v>
      </c>
      <c r="O94" s="8">
        <v>0.0492479</v>
      </c>
    </row>
    <row r="95" spans="1:15" ht="12.75">
      <c r="A95">
        <v>166</v>
      </c>
      <c r="B95" t="s">
        <v>83</v>
      </c>
      <c r="C95">
        <v>1965</v>
      </c>
      <c r="D95">
        <v>1965</v>
      </c>
      <c r="E95" s="8">
        <v>0.17617369669069474</v>
      </c>
      <c r="F95" s="5" t="s">
        <v>20</v>
      </c>
      <c r="G95" s="5" t="s">
        <v>7</v>
      </c>
      <c r="H95" s="15">
        <v>1</v>
      </c>
      <c r="I95">
        <v>0</v>
      </c>
      <c r="J95">
        <v>0</v>
      </c>
      <c r="K95">
        <v>50</v>
      </c>
      <c r="L95">
        <v>3800</v>
      </c>
      <c r="M95">
        <v>3261</v>
      </c>
      <c r="N95" s="8">
        <v>0.0111593</v>
      </c>
      <c r="O95" s="8">
        <v>0.0521833</v>
      </c>
    </row>
    <row r="96" spans="1:15" ht="12.75">
      <c r="A96">
        <v>172</v>
      </c>
      <c r="B96" t="s">
        <v>167</v>
      </c>
      <c r="C96">
        <v>1969</v>
      </c>
      <c r="D96">
        <v>1970</v>
      </c>
      <c r="E96" s="8">
        <v>0.7869404082593094</v>
      </c>
      <c r="F96" s="5" t="s">
        <v>5</v>
      </c>
      <c r="G96" s="5" t="s">
        <v>7</v>
      </c>
      <c r="H96" s="15">
        <v>1</v>
      </c>
      <c r="I96">
        <v>0</v>
      </c>
      <c r="J96">
        <v>0</v>
      </c>
      <c r="K96">
        <v>520</v>
      </c>
      <c r="L96">
        <v>5000</v>
      </c>
      <c r="M96">
        <v>368</v>
      </c>
      <c r="N96" s="8">
        <v>0.0066886</v>
      </c>
      <c r="O96" s="8">
        <v>0.0018109</v>
      </c>
    </row>
    <row r="97" spans="1:15" ht="12.75">
      <c r="A97">
        <v>175</v>
      </c>
      <c r="B97" t="s">
        <v>168</v>
      </c>
      <c r="C97">
        <v>1969</v>
      </c>
      <c r="D97">
        <v>1969</v>
      </c>
      <c r="E97" s="8">
        <v>0.4169141785211818</v>
      </c>
      <c r="F97" s="5" t="s">
        <v>21</v>
      </c>
      <c r="G97" s="5" t="s">
        <v>7</v>
      </c>
      <c r="H97" s="15">
        <v>1</v>
      </c>
      <c r="I97">
        <v>0</v>
      </c>
      <c r="J97">
        <v>0</v>
      </c>
      <c r="K97">
        <v>5</v>
      </c>
      <c r="L97">
        <v>1200</v>
      </c>
      <c r="M97">
        <v>700</v>
      </c>
      <c r="N97" s="8">
        <v>0.0002667</v>
      </c>
      <c r="O97" s="8">
        <v>0.000373</v>
      </c>
    </row>
    <row r="98" spans="1:15" ht="12.75">
      <c r="A98">
        <v>178</v>
      </c>
      <c r="B98" t="s">
        <v>169</v>
      </c>
      <c r="C98">
        <v>1971</v>
      </c>
      <c r="D98">
        <v>1971</v>
      </c>
      <c r="E98" s="8">
        <v>0.8598971805483704</v>
      </c>
      <c r="F98" s="5" t="s">
        <v>20</v>
      </c>
      <c r="G98" s="5" t="s">
        <v>20</v>
      </c>
      <c r="H98" s="15">
        <v>1</v>
      </c>
      <c r="I98">
        <v>0</v>
      </c>
      <c r="J98">
        <v>0</v>
      </c>
      <c r="K98">
        <v>15</v>
      </c>
      <c r="L98">
        <v>8000</v>
      </c>
      <c r="M98">
        <v>3000</v>
      </c>
      <c r="N98" s="8">
        <v>0.0531898</v>
      </c>
      <c r="O98" s="8">
        <v>0.0086662</v>
      </c>
    </row>
    <row r="99" spans="1:15" ht="12.75">
      <c r="A99">
        <v>184</v>
      </c>
      <c r="B99" t="s">
        <v>46</v>
      </c>
      <c r="C99">
        <v>1974</v>
      </c>
      <c r="D99">
        <v>1974</v>
      </c>
      <c r="E99" s="8">
        <v>0.9834900895643</v>
      </c>
      <c r="F99" s="5" t="s">
        <v>20</v>
      </c>
      <c r="G99" s="5" t="s">
        <v>20</v>
      </c>
      <c r="H99" s="15">
        <v>1</v>
      </c>
      <c r="I99">
        <v>0</v>
      </c>
      <c r="J99">
        <v>0</v>
      </c>
      <c r="K99">
        <v>13</v>
      </c>
      <c r="L99">
        <v>1000</v>
      </c>
      <c r="M99">
        <v>500</v>
      </c>
      <c r="N99" s="8">
        <v>0.0087627</v>
      </c>
      <c r="O99" s="8">
        <v>0.0001471</v>
      </c>
    </row>
    <row r="100" spans="1:15" ht="12.75">
      <c r="A100">
        <v>187</v>
      </c>
      <c r="B100" t="s">
        <v>170</v>
      </c>
      <c r="C100">
        <v>1975</v>
      </c>
      <c r="D100">
        <v>1979</v>
      </c>
      <c r="E100" s="8">
        <v>0.8918309050830214</v>
      </c>
      <c r="F100" s="5" t="s">
        <v>20</v>
      </c>
      <c r="G100" s="5" t="s">
        <v>20</v>
      </c>
      <c r="H100" s="15">
        <v>1</v>
      </c>
      <c r="I100">
        <v>0</v>
      </c>
      <c r="J100">
        <v>0</v>
      </c>
      <c r="K100">
        <v>1348</v>
      </c>
      <c r="L100">
        <v>3000</v>
      </c>
      <c r="M100">
        <v>5000</v>
      </c>
      <c r="N100" s="8">
        <v>0.0068374</v>
      </c>
      <c r="O100" s="8">
        <v>0.0008293</v>
      </c>
    </row>
    <row r="101" spans="1:15" ht="12.75">
      <c r="A101">
        <v>193</v>
      </c>
      <c r="B101" t="s">
        <v>171</v>
      </c>
      <c r="C101">
        <v>1979</v>
      </c>
      <c r="D101">
        <v>1979</v>
      </c>
      <c r="E101" s="8">
        <v>0.9294567425353907</v>
      </c>
      <c r="F101" s="5" t="s">
        <v>20</v>
      </c>
      <c r="G101" s="5" t="s">
        <v>20</v>
      </c>
      <c r="H101" s="15">
        <v>1</v>
      </c>
      <c r="I101">
        <v>0</v>
      </c>
      <c r="J101">
        <v>0</v>
      </c>
      <c r="K101">
        <v>22</v>
      </c>
      <c r="L101">
        <v>13000</v>
      </c>
      <c r="M101">
        <v>8000</v>
      </c>
      <c r="N101" s="8">
        <v>0.1179594</v>
      </c>
      <c r="O101" s="8">
        <v>0.0089528</v>
      </c>
    </row>
    <row r="102" spans="1:15" ht="12.75">
      <c r="A102">
        <v>199</v>
      </c>
      <c r="B102" t="s">
        <v>172</v>
      </c>
      <c r="C102">
        <v>1980</v>
      </c>
      <c r="D102">
        <v>1988</v>
      </c>
      <c r="E102" s="8">
        <v>0.41831632108688693</v>
      </c>
      <c r="F102" s="5" t="s">
        <v>5</v>
      </c>
      <c r="G102" s="5" t="s">
        <v>21</v>
      </c>
      <c r="H102" s="15">
        <v>1</v>
      </c>
      <c r="I102">
        <v>0</v>
      </c>
      <c r="J102">
        <v>0</v>
      </c>
      <c r="K102">
        <v>2890</v>
      </c>
      <c r="L102">
        <v>500000</v>
      </c>
      <c r="M102">
        <v>750000</v>
      </c>
      <c r="N102" s="8">
        <v>0.0058809</v>
      </c>
      <c r="O102" s="8">
        <v>0.0081776</v>
      </c>
    </row>
    <row r="103" spans="1:15" ht="12.75">
      <c r="A103">
        <v>202</v>
      </c>
      <c r="B103" t="s">
        <v>88</v>
      </c>
      <c r="C103">
        <v>1982</v>
      </c>
      <c r="D103">
        <v>1982</v>
      </c>
      <c r="E103" s="8">
        <v>0.22706536436795188</v>
      </c>
      <c r="F103" s="5" t="s">
        <v>21</v>
      </c>
      <c r="G103" s="5" t="s">
        <v>21</v>
      </c>
      <c r="H103" s="15">
        <v>1</v>
      </c>
      <c r="I103">
        <v>0</v>
      </c>
      <c r="J103">
        <v>0</v>
      </c>
      <c r="K103">
        <v>88</v>
      </c>
      <c r="L103">
        <v>655</v>
      </c>
      <c r="M103">
        <v>255</v>
      </c>
      <c r="N103" s="8">
        <v>0.0069185</v>
      </c>
      <c r="O103" s="8">
        <v>0.0235507</v>
      </c>
    </row>
    <row r="104" spans="1:15" ht="12.75">
      <c r="A104">
        <v>205</v>
      </c>
      <c r="B104" t="s">
        <v>173</v>
      </c>
      <c r="C104">
        <v>1982</v>
      </c>
      <c r="D104">
        <v>1982</v>
      </c>
      <c r="E104" s="8">
        <v>0.4783993989397966</v>
      </c>
      <c r="F104" s="5" t="s">
        <v>5</v>
      </c>
      <c r="G104" s="5" t="s">
        <v>7</v>
      </c>
      <c r="H104" s="15">
        <v>1</v>
      </c>
      <c r="I104">
        <v>0</v>
      </c>
      <c r="J104">
        <v>0</v>
      </c>
      <c r="K104">
        <v>138</v>
      </c>
      <c r="L104">
        <v>1000</v>
      </c>
      <c r="M104">
        <v>235</v>
      </c>
      <c r="N104" s="8">
        <v>0.0034384</v>
      </c>
      <c r="O104" s="8">
        <v>0.0037489</v>
      </c>
    </row>
    <row r="105" spans="1:15" ht="12.75">
      <c r="A105">
        <v>208</v>
      </c>
      <c r="B105" t="s">
        <v>171</v>
      </c>
      <c r="C105">
        <v>1987</v>
      </c>
      <c r="D105">
        <v>1987</v>
      </c>
      <c r="E105" s="8">
        <v>0.8930262159086979</v>
      </c>
      <c r="F105" s="5" t="s">
        <v>5</v>
      </c>
      <c r="G105" s="5" t="s">
        <v>7</v>
      </c>
      <c r="H105" s="15">
        <v>1</v>
      </c>
      <c r="I105">
        <v>0</v>
      </c>
      <c r="J105">
        <v>0</v>
      </c>
      <c r="K105">
        <v>33</v>
      </c>
      <c r="L105">
        <v>1800</v>
      </c>
      <c r="M105">
        <v>2200</v>
      </c>
      <c r="N105" s="8">
        <v>0.1084675</v>
      </c>
      <c r="O105" s="8">
        <v>0.0129931</v>
      </c>
    </row>
    <row r="106" spans="1:15" ht="12.75">
      <c r="A106">
        <v>211</v>
      </c>
      <c r="B106" t="s">
        <v>116</v>
      </c>
      <c r="C106">
        <v>1990</v>
      </c>
      <c r="D106">
        <v>1991</v>
      </c>
      <c r="E106" s="8">
        <v>0.7805092240045198</v>
      </c>
      <c r="F106" s="5" t="s">
        <v>21</v>
      </c>
      <c r="G106" s="5" t="s">
        <v>21</v>
      </c>
      <c r="H106" s="15">
        <v>0</v>
      </c>
      <c r="I106">
        <v>4</v>
      </c>
      <c r="J106">
        <v>0</v>
      </c>
      <c r="K106">
        <v>253</v>
      </c>
      <c r="L106">
        <v>25000</v>
      </c>
      <c r="M106">
        <v>1343</v>
      </c>
      <c r="N106" s="8">
        <v>0.0127095</v>
      </c>
      <c r="O106" s="8">
        <v>0.0035741</v>
      </c>
    </row>
  </sheetData>
  <mergeCells count="6">
    <mergeCell ref="A1:F1"/>
    <mergeCell ref="A3:F3"/>
    <mergeCell ref="A19:F19"/>
    <mergeCell ref="A18:F18"/>
    <mergeCell ref="A17:F17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IU101"/>
  <sheetViews>
    <sheetView zoomScale="75" zoomScaleNormal="75" workbookViewId="0" topLeftCell="A1">
      <selection activeCell="K1" sqref="K1"/>
    </sheetView>
  </sheetViews>
  <sheetFormatPr defaultColWidth="9.140625" defaultRowHeight="12.75"/>
  <cols>
    <col min="1" max="1" width="10.00390625" style="0" bestFit="1" customWidth="1"/>
    <col min="6" max="6" width="10.00390625" style="0" bestFit="1" customWidth="1"/>
  </cols>
  <sheetData>
    <row r="1" spans="1:10" ht="12.75">
      <c r="A1" s="165" t="s">
        <v>364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>
      <c r="A3" s="219" t="s">
        <v>199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224" t="s">
        <v>136</v>
      </c>
      <c r="B4" s="224"/>
      <c r="C4" s="224"/>
      <c r="D4" s="224"/>
      <c r="E4" s="225"/>
      <c r="F4" s="196" t="s">
        <v>200</v>
      </c>
      <c r="G4" s="224"/>
      <c r="H4" s="224"/>
      <c r="I4" s="224"/>
      <c r="J4" s="224"/>
    </row>
    <row r="5" spans="1:10" ht="12.75">
      <c r="A5" s="25" t="s">
        <v>31</v>
      </c>
      <c r="B5" s="25" t="s">
        <v>32</v>
      </c>
      <c r="C5" s="25" t="s">
        <v>33</v>
      </c>
      <c r="D5" s="25" t="s">
        <v>34</v>
      </c>
      <c r="E5" s="43" t="s">
        <v>35</v>
      </c>
      <c r="F5" s="40" t="s">
        <v>31</v>
      </c>
      <c r="G5" s="25" t="s">
        <v>32</v>
      </c>
      <c r="H5" s="25" t="s">
        <v>33</v>
      </c>
      <c r="I5" s="25" t="s">
        <v>34</v>
      </c>
      <c r="J5" s="25" t="s">
        <v>35</v>
      </c>
    </row>
    <row r="6" spans="1:10" ht="12.75">
      <c r="A6" s="23" t="s">
        <v>2</v>
      </c>
      <c r="B6" s="24"/>
      <c r="C6" s="24"/>
      <c r="D6" s="24"/>
      <c r="E6" s="44"/>
      <c r="F6" s="41" t="s">
        <v>2</v>
      </c>
      <c r="G6" s="24"/>
      <c r="H6" s="24"/>
      <c r="I6" s="24"/>
      <c r="J6" s="24"/>
    </row>
    <row r="7" spans="1:10" ht="12.75">
      <c r="A7" s="24" t="s">
        <v>13</v>
      </c>
      <c r="B7" s="38">
        <v>4</v>
      </c>
      <c r="C7" s="38">
        <v>6</v>
      </c>
      <c r="D7" s="38">
        <v>4</v>
      </c>
      <c r="E7" s="45">
        <v>20</v>
      </c>
      <c r="F7" s="26" t="s">
        <v>13</v>
      </c>
      <c r="G7" s="38">
        <v>2</v>
      </c>
      <c r="H7" s="38">
        <v>5</v>
      </c>
      <c r="I7" s="38">
        <v>2</v>
      </c>
      <c r="J7" s="38">
        <v>5</v>
      </c>
    </row>
    <row r="8" spans="1:10" ht="12.75">
      <c r="A8" s="24" t="s">
        <v>14</v>
      </c>
      <c r="B8" s="38">
        <v>2</v>
      </c>
      <c r="C8" s="38">
        <v>4</v>
      </c>
      <c r="D8" s="38">
        <v>3</v>
      </c>
      <c r="E8" s="45">
        <v>2</v>
      </c>
      <c r="F8" s="26" t="s">
        <v>14</v>
      </c>
      <c r="G8" s="38">
        <v>2</v>
      </c>
      <c r="H8" s="38">
        <v>1</v>
      </c>
      <c r="I8" s="38">
        <v>2</v>
      </c>
      <c r="J8" s="38">
        <v>8</v>
      </c>
    </row>
    <row r="9" spans="1:10" ht="12.75">
      <c r="A9" s="24" t="s">
        <v>5</v>
      </c>
      <c r="B9" s="38">
        <v>1</v>
      </c>
      <c r="C9" s="38">
        <v>2</v>
      </c>
      <c r="D9" s="38">
        <v>0</v>
      </c>
      <c r="E9" s="45">
        <v>3</v>
      </c>
      <c r="F9" s="26" t="s">
        <v>5</v>
      </c>
      <c r="G9" s="38">
        <v>0</v>
      </c>
      <c r="H9" s="38">
        <v>1</v>
      </c>
      <c r="I9" s="38">
        <v>0</v>
      </c>
      <c r="J9" s="38">
        <v>0</v>
      </c>
    </row>
    <row r="10" spans="1:10" ht="12.75">
      <c r="A10" s="223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23" t="s">
        <v>6</v>
      </c>
      <c r="B11" s="24"/>
      <c r="C11" s="24"/>
      <c r="D11" s="24"/>
      <c r="E11" s="44"/>
      <c r="F11" s="41" t="s">
        <v>6</v>
      </c>
      <c r="G11" s="24"/>
      <c r="H11" s="24"/>
      <c r="I11" s="24"/>
      <c r="J11" s="24"/>
    </row>
    <row r="12" spans="1:10" ht="12.75">
      <c r="A12" s="24" t="s">
        <v>13</v>
      </c>
      <c r="B12" s="38">
        <v>3</v>
      </c>
      <c r="C12" s="38">
        <v>3</v>
      </c>
      <c r="D12" s="38">
        <v>3</v>
      </c>
      <c r="E12" s="45">
        <v>18</v>
      </c>
      <c r="F12" s="26" t="s">
        <v>13</v>
      </c>
      <c r="G12" s="38">
        <v>2</v>
      </c>
      <c r="H12" s="38">
        <v>5</v>
      </c>
      <c r="I12" s="38">
        <v>1</v>
      </c>
      <c r="J12" s="38">
        <v>4</v>
      </c>
    </row>
    <row r="13" spans="1:10" ht="12.75">
      <c r="A13" s="24" t="s">
        <v>14</v>
      </c>
      <c r="B13" s="38">
        <v>3</v>
      </c>
      <c r="C13" s="38">
        <v>5</v>
      </c>
      <c r="D13" s="38">
        <v>2</v>
      </c>
      <c r="E13" s="45">
        <v>4</v>
      </c>
      <c r="F13" s="26" t="s">
        <v>14</v>
      </c>
      <c r="G13" s="38">
        <v>1</v>
      </c>
      <c r="H13" s="38">
        <v>1</v>
      </c>
      <c r="I13" s="38">
        <v>2</v>
      </c>
      <c r="J13" s="38">
        <v>6</v>
      </c>
    </row>
    <row r="14" spans="1:10" ht="12.75">
      <c r="A14" s="24" t="s">
        <v>16</v>
      </c>
      <c r="B14" s="38">
        <v>1</v>
      </c>
      <c r="C14" s="38">
        <v>4</v>
      </c>
      <c r="D14" s="38">
        <v>2</v>
      </c>
      <c r="E14" s="45">
        <v>3</v>
      </c>
      <c r="F14" s="26" t="s">
        <v>16</v>
      </c>
      <c r="G14" s="38">
        <v>1</v>
      </c>
      <c r="H14" s="38">
        <v>1</v>
      </c>
      <c r="I14" s="38">
        <v>1</v>
      </c>
      <c r="J14" s="38">
        <v>3</v>
      </c>
    </row>
    <row r="15" spans="1:10" ht="12.75">
      <c r="A15" s="223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2.75">
      <c r="A16" s="24" t="s">
        <v>0</v>
      </c>
      <c r="B16" s="38">
        <f>SUM(B7:B9)</f>
        <v>7</v>
      </c>
      <c r="C16" s="38">
        <f>SUM(C7:C9)</f>
        <v>12</v>
      </c>
      <c r="D16" s="38">
        <f>SUM(D7:D9)</f>
        <v>7</v>
      </c>
      <c r="E16" s="38">
        <f>SUM(E7:E9)</f>
        <v>25</v>
      </c>
      <c r="F16" s="26" t="s">
        <v>128</v>
      </c>
      <c r="G16" s="38">
        <f>SUM(G7:G9)</f>
        <v>4</v>
      </c>
      <c r="H16" s="38">
        <f>SUM(H7:H9)</f>
        <v>7</v>
      </c>
      <c r="I16" s="38">
        <f>SUM(I7:I9)</f>
        <v>4</v>
      </c>
      <c r="J16" s="38">
        <f>SUM(J7:J9)</f>
        <v>13</v>
      </c>
    </row>
    <row r="17" spans="2:11" ht="12.75">
      <c r="B17">
        <f>SUM(B12:B14)</f>
        <v>7</v>
      </c>
      <c r="C17">
        <f>SUM(C12:C14)</f>
        <v>12</v>
      </c>
      <c r="D17">
        <f>SUM(D12:D14)</f>
        <v>7</v>
      </c>
      <c r="E17">
        <f>SUM(E12:E14)</f>
        <v>25</v>
      </c>
      <c r="G17">
        <f>SUM(G12:G14)</f>
        <v>4</v>
      </c>
      <c r="H17">
        <f>SUM(H12:H14)</f>
        <v>7</v>
      </c>
      <c r="I17">
        <f>SUM(I12:I14)</f>
        <v>4</v>
      </c>
      <c r="J17">
        <f>SUM(J12:J14)</f>
        <v>13</v>
      </c>
      <c r="K17">
        <f>SUM(B17:J17)</f>
        <v>79</v>
      </c>
    </row>
    <row r="20" spans="1:15" ht="25.5">
      <c r="A20" s="12" t="s">
        <v>23</v>
      </c>
      <c r="B20" s="12" t="s">
        <v>36</v>
      </c>
      <c r="C20" s="12" t="s">
        <v>120</v>
      </c>
      <c r="D20" s="12" t="s">
        <v>121</v>
      </c>
      <c r="E20" s="13" t="s">
        <v>95</v>
      </c>
      <c r="F20" s="12" t="s">
        <v>19</v>
      </c>
      <c r="G20" s="12" t="s">
        <v>22</v>
      </c>
      <c r="H20" s="12" t="s">
        <v>136</v>
      </c>
      <c r="I20" s="12" t="s">
        <v>18</v>
      </c>
      <c r="J20" s="12" t="s">
        <v>174</v>
      </c>
      <c r="K20" s="12" t="s">
        <v>41</v>
      </c>
      <c r="L20" s="12" t="s">
        <v>137</v>
      </c>
      <c r="M20" s="12" t="s">
        <v>138</v>
      </c>
      <c r="N20" s="12" t="s">
        <v>139</v>
      </c>
      <c r="O20" s="12" t="s">
        <v>140</v>
      </c>
    </row>
    <row r="21" spans="1:15" ht="12.75">
      <c r="A21">
        <v>163</v>
      </c>
      <c r="B21" t="s">
        <v>71</v>
      </c>
      <c r="C21">
        <v>1965</v>
      </c>
      <c r="D21">
        <v>1975</v>
      </c>
      <c r="E21" s="8">
        <v>0.018180767131692897</v>
      </c>
      <c r="F21" s="5" t="s">
        <v>20</v>
      </c>
      <c r="G21" s="5" t="s">
        <v>20</v>
      </c>
      <c r="H21" s="15">
        <v>0</v>
      </c>
      <c r="I21">
        <v>4</v>
      </c>
      <c r="J21">
        <v>2</v>
      </c>
      <c r="K21">
        <v>3735</v>
      </c>
      <c r="L21">
        <v>700000</v>
      </c>
      <c r="M21">
        <v>321442</v>
      </c>
      <c r="N21" s="8">
        <v>0.0039942</v>
      </c>
      <c r="O21" s="8">
        <v>0.21569950000000002</v>
      </c>
    </row>
    <row r="22" spans="1:15" ht="12.75">
      <c r="A22">
        <v>189</v>
      </c>
      <c r="B22" t="s">
        <v>81</v>
      </c>
      <c r="C22">
        <v>1977</v>
      </c>
      <c r="D22">
        <v>1978</v>
      </c>
      <c r="E22" s="8">
        <v>0.1006129310601327</v>
      </c>
      <c r="F22" s="5" t="s">
        <v>21</v>
      </c>
      <c r="G22" s="5" t="s">
        <v>21</v>
      </c>
      <c r="H22" s="15">
        <v>0</v>
      </c>
      <c r="I22">
        <v>0</v>
      </c>
      <c r="J22">
        <v>2</v>
      </c>
      <c r="K22">
        <v>226</v>
      </c>
      <c r="L22">
        <v>3500</v>
      </c>
      <c r="M22">
        <v>2500</v>
      </c>
      <c r="N22" s="8">
        <v>0.0006763</v>
      </c>
      <c r="O22" s="8">
        <v>0.0060455000000000005</v>
      </c>
    </row>
    <row r="23" spans="1:15" ht="12.75">
      <c r="A23">
        <v>28</v>
      </c>
      <c r="B23" t="s">
        <v>76</v>
      </c>
      <c r="C23">
        <v>1859</v>
      </c>
      <c r="D23">
        <v>1859</v>
      </c>
      <c r="E23" s="8">
        <v>0.15243280342799903</v>
      </c>
      <c r="F23" s="5" t="s">
        <v>20</v>
      </c>
      <c r="G23" s="5" t="s">
        <v>20</v>
      </c>
      <c r="H23" s="15">
        <v>0</v>
      </c>
      <c r="I23">
        <v>3</v>
      </c>
      <c r="J23">
        <v>0</v>
      </c>
      <c r="K23">
        <v>75</v>
      </c>
      <c r="L23">
        <v>10000</v>
      </c>
      <c r="M23">
        <v>12500</v>
      </c>
      <c r="N23" s="8">
        <v>0.0147915</v>
      </c>
      <c r="O23" s="8">
        <v>0.0822447</v>
      </c>
    </row>
    <row r="24" spans="1:15" ht="12.75">
      <c r="A24">
        <v>10</v>
      </c>
      <c r="B24" t="s">
        <v>87</v>
      </c>
      <c r="C24">
        <v>1848</v>
      </c>
      <c r="D24">
        <v>1848</v>
      </c>
      <c r="E24" s="8">
        <v>0.19477119476060417</v>
      </c>
      <c r="F24" s="5" t="s">
        <v>21</v>
      </c>
      <c r="G24" s="5" t="s">
        <v>7</v>
      </c>
      <c r="H24" s="15">
        <v>0</v>
      </c>
      <c r="I24">
        <v>3</v>
      </c>
      <c r="J24">
        <v>0</v>
      </c>
      <c r="K24">
        <v>143</v>
      </c>
      <c r="L24">
        <v>3600</v>
      </c>
      <c r="M24">
        <v>3927</v>
      </c>
      <c r="N24" s="8">
        <v>0.0183909</v>
      </c>
      <c r="O24" s="8">
        <v>0.0760322</v>
      </c>
    </row>
    <row r="25" spans="1:15" ht="12.75">
      <c r="A25">
        <v>136</v>
      </c>
      <c r="B25" t="s">
        <v>106</v>
      </c>
      <c r="C25">
        <v>1939</v>
      </c>
      <c r="D25">
        <v>1939</v>
      </c>
      <c r="E25" s="8">
        <v>0.29928378531093486</v>
      </c>
      <c r="F25" s="5" t="s">
        <v>21</v>
      </c>
      <c r="G25" s="5" t="s">
        <v>21</v>
      </c>
      <c r="H25" s="15">
        <v>0</v>
      </c>
      <c r="I25">
        <v>3</v>
      </c>
      <c r="J25">
        <v>2</v>
      </c>
      <c r="K25">
        <v>129</v>
      </c>
      <c r="L25">
        <v>20000</v>
      </c>
      <c r="M25">
        <v>8000</v>
      </c>
      <c r="N25" s="8">
        <v>0.0590574</v>
      </c>
      <c r="O25" s="8">
        <v>0.1382717</v>
      </c>
    </row>
    <row r="26" spans="1:15" ht="12.75">
      <c r="A26">
        <v>100</v>
      </c>
      <c r="B26" t="s">
        <v>124</v>
      </c>
      <c r="C26">
        <v>1912</v>
      </c>
      <c r="D26">
        <v>1913</v>
      </c>
      <c r="E26" s="8">
        <v>0.3016588723197741</v>
      </c>
      <c r="F26" s="5" t="s">
        <v>20</v>
      </c>
      <c r="G26" s="5" t="s">
        <v>20</v>
      </c>
      <c r="H26" s="15">
        <v>0</v>
      </c>
      <c r="I26">
        <v>0</v>
      </c>
      <c r="J26">
        <v>1</v>
      </c>
      <c r="K26">
        <v>185</v>
      </c>
      <c r="L26">
        <v>52000</v>
      </c>
      <c r="M26">
        <v>30000</v>
      </c>
      <c r="N26" s="8">
        <v>0.0068374</v>
      </c>
      <c r="O26" s="8">
        <v>0.0158286</v>
      </c>
    </row>
    <row r="27" spans="1:15" ht="12.75">
      <c r="A27">
        <v>91</v>
      </c>
      <c r="B27" t="s">
        <v>104</v>
      </c>
      <c r="C27">
        <v>1907</v>
      </c>
      <c r="D27">
        <v>1907</v>
      </c>
      <c r="E27" s="8">
        <v>0.32402073732718895</v>
      </c>
      <c r="F27" s="5" t="s">
        <v>20</v>
      </c>
      <c r="G27" s="5" t="s">
        <v>20</v>
      </c>
      <c r="H27" s="15">
        <v>0</v>
      </c>
      <c r="I27">
        <v>0</v>
      </c>
      <c r="J27">
        <v>2</v>
      </c>
      <c r="K27">
        <v>64</v>
      </c>
      <c r="L27">
        <v>400</v>
      </c>
      <c r="M27">
        <v>600</v>
      </c>
      <c r="N27" s="8">
        <v>0.000225</v>
      </c>
      <c r="O27" s="8">
        <v>0.00046939999999999997</v>
      </c>
    </row>
    <row r="28" spans="1:15" ht="12.75">
      <c r="A28">
        <v>151</v>
      </c>
      <c r="B28" t="s">
        <v>109</v>
      </c>
      <c r="C28">
        <v>1950</v>
      </c>
      <c r="D28">
        <v>1953</v>
      </c>
      <c r="E28" s="8">
        <v>0.36052116384257077</v>
      </c>
      <c r="F28" s="5" t="s">
        <v>5</v>
      </c>
      <c r="G28" s="5" t="s">
        <v>7</v>
      </c>
      <c r="H28" s="15">
        <v>0</v>
      </c>
      <c r="I28">
        <v>5</v>
      </c>
      <c r="J28">
        <v>0</v>
      </c>
      <c r="K28">
        <v>1130</v>
      </c>
      <c r="L28">
        <v>739191</v>
      </c>
      <c r="M28">
        <v>170642</v>
      </c>
      <c r="N28" s="8">
        <v>0.0026702</v>
      </c>
      <c r="O28" s="8">
        <v>0.0047363</v>
      </c>
    </row>
    <row r="29" spans="1:15" ht="12.75">
      <c r="A29">
        <v>103</v>
      </c>
      <c r="B29" t="s">
        <v>105</v>
      </c>
      <c r="C29">
        <v>1913</v>
      </c>
      <c r="D29">
        <v>1913</v>
      </c>
      <c r="E29" s="8">
        <v>0.3668945481468367</v>
      </c>
      <c r="F29" s="5" t="s">
        <v>20</v>
      </c>
      <c r="G29" s="5" t="s">
        <v>20</v>
      </c>
      <c r="H29" s="15">
        <v>0</v>
      </c>
      <c r="I29">
        <v>3</v>
      </c>
      <c r="J29">
        <v>1</v>
      </c>
      <c r="K29">
        <v>31</v>
      </c>
      <c r="L29">
        <v>42500</v>
      </c>
      <c r="M29">
        <v>18500</v>
      </c>
      <c r="N29" s="8">
        <v>0.0091181</v>
      </c>
      <c r="O29" s="8">
        <v>0.015734</v>
      </c>
    </row>
    <row r="30" spans="1:15" ht="12.75">
      <c r="A30">
        <v>55</v>
      </c>
      <c r="B30" t="s">
        <v>100</v>
      </c>
      <c r="C30">
        <v>1866</v>
      </c>
      <c r="D30">
        <v>1866</v>
      </c>
      <c r="E30" s="8">
        <v>0.4583506418732344</v>
      </c>
      <c r="F30" s="5" t="s">
        <v>20</v>
      </c>
      <c r="G30" s="5" t="s">
        <v>20</v>
      </c>
      <c r="H30" s="15">
        <v>0</v>
      </c>
      <c r="I30">
        <v>3</v>
      </c>
      <c r="J30">
        <v>5</v>
      </c>
      <c r="K30">
        <v>42</v>
      </c>
      <c r="L30">
        <v>14100</v>
      </c>
      <c r="M30">
        <v>30000</v>
      </c>
      <c r="N30" s="8">
        <v>0.06631329999999999</v>
      </c>
      <c r="O30" s="8">
        <v>0.07836480000000001</v>
      </c>
    </row>
    <row r="31" spans="1:15" ht="12.75">
      <c r="A31">
        <v>58</v>
      </c>
      <c r="B31" t="s">
        <v>181</v>
      </c>
      <c r="C31">
        <v>1870</v>
      </c>
      <c r="D31">
        <v>1871</v>
      </c>
      <c r="E31" s="8">
        <v>0.47289574235243254</v>
      </c>
      <c r="F31" s="5" t="s">
        <v>20</v>
      </c>
      <c r="G31" s="5" t="s">
        <v>20</v>
      </c>
      <c r="H31" s="15">
        <v>0</v>
      </c>
      <c r="I31" s="15">
        <v>0</v>
      </c>
      <c r="J31" s="15">
        <v>1</v>
      </c>
      <c r="K31" s="15">
        <v>223</v>
      </c>
      <c r="L31">
        <v>52313</v>
      </c>
      <c r="M31">
        <v>152000</v>
      </c>
      <c r="N31" s="8">
        <v>0.11429629999999999</v>
      </c>
      <c r="O31" s="8">
        <v>0.1273982</v>
      </c>
    </row>
    <row r="32" spans="1:15" ht="12.75">
      <c r="A32">
        <v>88</v>
      </c>
      <c r="B32" t="s">
        <v>103</v>
      </c>
      <c r="C32">
        <v>1906</v>
      </c>
      <c r="D32">
        <v>1906</v>
      </c>
      <c r="E32" s="8">
        <v>0.5425877422734415</v>
      </c>
      <c r="F32" s="5" t="s">
        <v>20</v>
      </c>
      <c r="G32" s="5" t="s">
        <v>7</v>
      </c>
      <c r="H32" s="15">
        <v>0</v>
      </c>
      <c r="I32">
        <v>0</v>
      </c>
      <c r="J32">
        <v>2</v>
      </c>
      <c r="K32">
        <v>55</v>
      </c>
      <c r="L32">
        <v>400</v>
      </c>
      <c r="M32">
        <v>600</v>
      </c>
      <c r="N32" s="8">
        <v>0.0005179</v>
      </c>
      <c r="O32" s="8">
        <v>0.0004366</v>
      </c>
    </row>
    <row r="33" spans="1:15" ht="12.75">
      <c r="A33">
        <v>190</v>
      </c>
      <c r="B33" t="s">
        <v>115</v>
      </c>
      <c r="C33">
        <v>1978</v>
      </c>
      <c r="D33">
        <v>1979</v>
      </c>
      <c r="E33" s="8">
        <v>0.6576725820360368</v>
      </c>
      <c r="F33" s="5" t="s">
        <v>21</v>
      </c>
      <c r="G33" s="5" t="s">
        <v>21</v>
      </c>
      <c r="H33" s="15">
        <v>0</v>
      </c>
      <c r="I33">
        <v>0</v>
      </c>
      <c r="J33">
        <v>1</v>
      </c>
      <c r="K33">
        <v>165</v>
      </c>
      <c r="L33">
        <v>2000</v>
      </c>
      <c r="M33">
        <v>1000</v>
      </c>
      <c r="N33" s="8">
        <v>0.0028981</v>
      </c>
      <c r="O33" s="8">
        <v>0.0015085</v>
      </c>
    </row>
    <row r="34" spans="1:15" ht="12.75">
      <c r="A34">
        <v>64</v>
      </c>
      <c r="B34" t="s">
        <v>123</v>
      </c>
      <c r="C34">
        <v>1879</v>
      </c>
      <c r="D34">
        <v>1883</v>
      </c>
      <c r="E34" s="8">
        <v>0.7307064774025127</v>
      </c>
      <c r="F34" s="5" t="s">
        <v>20</v>
      </c>
      <c r="G34" s="5" t="s">
        <v>20</v>
      </c>
      <c r="H34" s="15">
        <v>0</v>
      </c>
      <c r="I34">
        <v>4</v>
      </c>
      <c r="J34">
        <v>0</v>
      </c>
      <c r="K34">
        <v>1762</v>
      </c>
      <c r="L34">
        <v>3000</v>
      </c>
      <c r="M34">
        <v>11000</v>
      </c>
      <c r="N34" s="8">
        <v>0.0017914</v>
      </c>
      <c r="O34" s="8">
        <v>0.0006602</v>
      </c>
    </row>
    <row r="35" spans="1:15" ht="12.75">
      <c r="A35">
        <v>22</v>
      </c>
      <c r="B35" t="s">
        <v>96</v>
      </c>
      <c r="C35">
        <v>1853</v>
      </c>
      <c r="D35">
        <v>1856</v>
      </c>
      <c r="E35" s="8">
        <v>0.7418363456279363</v>
      </c>
      <c r="F35" s="5" t="s">
        <v>21</v>
      </c>
      <c r="G35" s="5" t="s">
        <v>21</v>
      </c>
      <c r="H35" s="15">
        <v>0</v>
      </c>
      <c r="I35">
        <v>4</v>
      </c>
      <c r="J35">
        <v>0</v>
      </c>
      <c r="K35">
        <v>861</v>
      </c>
      <c r="L35">
        <v>100000</v>
      </c>
      <c r="M35">
        <v>164200</v>
      </c>
      <c r="N35" s="8">
        <v>0.1354154</v>
      </c>
      <c r="O35" s="8">
        <v>0.0471254</v>
      </c>
    </row>
    <row r="36" spans="1:15" ht="12.75">
      <c r="A36">
        <v>211</v>
      </c>
      <c r="B36" t="s">
        <v>116</v>
      </c>
      <c r="C36">
        <v>1990</v>
      </c>
      <c r="D36">
        <v>1991</v>
      </c>
      <c r="E36" s="8">
        <v>0.7805092240045198</v>
      </c>
      <c r="F36" s="5" t="s">
        <v>21</v>
      </c>
      <c r="G36" s="5" t="s">
        <v>21</v>
      </c>
      <c r="H36" s="15">
        <v>0</v>
      </c>
      <c r="I36">
        <v>4</v>
      </c>
      <c r="J36">
        <v>0</v>
      </c>
      <c r="K36">
        <v>253</v>
      </c>
      <c r="L36">
        <v>25000</v>
      </c>
      <c r="M36">
        <v>1343</v>
      </c>
      <c r="N36" s="8">
        <v>0.0127095</v>
      </c>
      <c r="O36" s="8">
        <v>0.0035741</v>
      </c>
    </row>
    <row r="37" spans="1:15" ht="12.75">
      <c r="A37">
        <v>181</v>
      </c>
      <c r="B37" t="s">
        <v>114</v>
      </c>
      <c r="C37">
        <v>1973</v>
      </c>
      <c r="D37">
        <v>1973</v>
      </c>
      <c r="E37" s="8">
        <v>0.8019412097638516</v>
      </c>
      <c r="F37" s="5" t="s">
        <v>21</v>
      </c>
      <c r="G37" s="5" t="s">
        <v>7</v>
      </c>
      <c r="H37" s="15">
        <v>0</v>
      </c>
      <c r="I37">
        <v>3</v>
      </c>
      <c r="J37">
        <v>1</v>
      </c>
      <c r="K37">
        <v>19</v>
      </c>
      <c r="L37">
        <v>13401</v>
      </c>
      <c r="M37">
        <v>3000</v>
      </c>
      <c r="N37" s="8">
        <v>0.0133188</v>
      </c>
      <c r="O37" s="8">
        <v>0.0032894</v>
      </c>
    </row>
    <row r="38" spans="1:15" ht="12.75">
      <c r="A38">
        <v>157</v>
      </c>
      <c r="B38" t="s">
        <v>112</v>
      </c>
      <c r="C38">
        <v>1956</v>
      </c>
      <c r="D38">
        <v>1956</v>
      </c>
      <c r="E38" s="8">
        <v>0.8147506168212625</v>
      </c>
      <c r="F38" s="5" t="s">
        <v>21</v>
      </c>
      <c r="G38" s="5" t="s">
        <v>21</v>
      </c>
      <c r="H38" s="15">
        <v>0</v>
      </c>
      <c r="I38">
        <v>4</v>
      </c>
      <c r="J38">
        <v>0</v>
      </c>
      <c r="K38">
        <v>9</v>
      </c>
      <c r="L38">
        <v>3000</v>
      </c>
      <c r="M38">
        <v>221</v>
      </c>
      <c r="N38" s="8">
        <v>0.0052175</v>
      </c>
      <c r="O38" s="8">
        <v>0.0011863</v>
      </c>
    </row>
    <row r="39" spans="1:15" ht="12.75">
      <c r="A39">
        <v>49</v>
      </c>
      <c r="B39" t="s">
        <v>122</v>
      </c>
      <c r="C39">
        <v>1864</v>
      </c>
      <c r="D39">
        <v>1870</v>
      </c>
      <c r="E39" s="8">
        <v>0.8222739272450669</v>
      </c>
      <c r="F39" s="5" t="s">
        <v>20</v>
      </c>
      <c r="G39" s="5" t="s">
        <v>20</v>
      </c>
      <c r="H39" s="15">
        <v>0</v>
      </c>
      <c r="I39">
        <v>3</v>
      </c>
      <c r="J39">
        <v>0</v>
      </c>
      <c r="K39">
        <v>1936</v>
      </c>
      <c r="L39">
        <v>110000</v>
      </c>
      <c r="M39">
        <v>200000</v>
      </c>
      <c r="N39" s="8">
        <v>0.0055131</v>
      </c>
      <c r="O39" s="8">
        <v>0.0011916</v>
      </c>
    </row>
    <row r="40" spans="1:15" ht="12.75">
      <c r="A40">
        <v>112</v>
      </c>
      <c r="B40" t="s">
        <v>125</v>
      </c>
      <c r="C40">
        <v>1919</v>
      </c>
      <c r="D40">
        <v>1919</v>
      </c>
      <c r="E40" s="8">
        <v>0.8248436972145479</v>
      </c>
      <c r="F40" s="5" t="s">
        <v>20</v>
      </c>
      <c r="G40" s="5" t="s">
        <v>20</v>
      </c>
      <c r="H40" s="15">
        <v>0</v>
      </c>
      <c r="I40">
        <v>0</v>
      </c>
      <c r="J40">
        <v>1</v>
      </c>
      <c r="K40">
        <v>111</v>
      </c>
      <c r="L40">
        <v>5000</v>
      </c>
      <c r="M40">
        <v>6000</v>
      </c>
      <c r="N40" s="8">
        <v>0.0178238</v>
      </c>
      <c r="O40" s="8">
        <v>0.0037849</v>
      </c>
    </row>
    <row r="41" spans="1:15" ht="12.75">
      <c r="A41">
        <v>82</v>
      </c>
      <c r="B41" t="s">
        <v>102</v>
      </c>
      <c r="C41">
        <v>1900</v>
      </c>
      <c r="D41">
        <v>1900</v>
      </c>
      <c r="E41" s="8">
        <v>0.828197056718968</v>
      </c>
      <c r="F41" s="5" t="s">
        <v>20</v>
      </c>
      <c r="G41" s="5" t="s">
        <v>20</v>
      </c>
      <c r="H41" s="15">
        <v>0</v>
      </c>
      <c r="I41">
        <v>0</v>
      </c>
      <c r="J41">
        <v>1</v>
      </c>
      <c r="K41">
        <v>59</v>
      </c>
      <c r="L41">
        <v>1003</v>
      </c>
      <c r="M41">
        <v>2000</v>
      </c>
      <c r="N41" s="8">
        <v>0.5783657</v>
      </c>
      <c r="O41" s="8">
        <v>0.1199774</v>
      </c>
    </row>
    <row r="42" spans="1:15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</row>
    <row r="43" spans="1:15" ht="12.75">
      <c r="A43">
        <v>148</v>
      </c>
      <c r="B43" t="s">
        <v>126</v>
      </c>
      <c r="C43">
        <v>1948</v>
      </c>
      <c r="D43">
        <v>1948</v>
      </c>
      <c r="E43" s="8">
        <v>0.8511948626171176</v>
      </c>
      <c r="F43" s="5" t="s">
        <v>21</v>
      </c>
      <c r="G43" s="5" t="s">
        <v>21</v>
      </c>
      <c r="H43" s="15">
        <v>0</v>
      </c>
      <c r="I43">
        <v>0</v>
      </c>
      <c r="J43">
        <v>1</v>
      </c>
      <c r="K43">
        <v>143</v>
      </c>
      <c r="L43">
        <v>5000</v>
      </c>
      <c r="M43">
        <v>3000</v>
      </c>
      <c r="N43" s="8">
        <v>0.0080855</v>
      </c>
      <c r="O43" s="8">
        <v>0.0014135</v>
      </c>
    </row>
    <row r="44" spans="1:15" ht="12.75">
      <c r="A44">
        <v>139</v>
      </c>
      <c r="B44" t="s">
        <v>107</v>
      </c>
      <c r="C44">
        <v>1939</v>
      </c>
      <c r="D44">
        <v>1945</v>
      </c>
      <c r="E44" s="8">
        <v>0.9067031136156358</v>
      </c>
      <c r="F44" s="5" t="s">
        <v>21</v>
      </c>
      <c r="G44" s="5" t="s">
        <v>21</v>
      </c>
      <c r="H44" s="15">
        <v>0</v>
      </c>
      <c r="I44">
        <v>5</v>
      </c>
      <c r="J44">
        <v>0</v>
      </c>
      <c r="K44">
        <v>2175</v>
      </c>
      <c r="L44">
        <v>5637000</v>
      </c>
      <c r="M44">
        <v>10639683</v>
      </c>
      <c r="N44" s="8">
        <v>0.1779559</v>
      </c>
      <c r="O44" s="8">
        <v>0.0183111</v>
      </c>
    </row>
    <row r="45" spans="1:15" ht="12.75">
      <c r="A45">
        <v>52</v>
      </c>
      <c r="B45" t="s">
        <v>97</v>
      </c>
      <c r="C45">
        <v>1865</v>
      </c>
      <c r="D45">
        <v>1866</v>
      </c>
      <c r="E45" s="8">
        <v>0.9288763259582288</v>
      </c>
      <c r="F45" s="5" t="s">
        <v>21</v>
      </c>
      <c r="G45" s="5" t="s">
        <v>7</v>
      </c>
      <c r="H45" s="15">
        <v>0</v>
      </c>
      <c r="I45">
        <v>4</v>
      </c>
      <c r="J45">
        <v>0</v>
      </c>
      <c r="K45">
        <v>197</v>
      </c>
      <c r="L45">
        <v>300</v>
      </c>
      <c r="M45">
        <v>700</v>
      </c>
      <c r="N45" s="8">
        <v>0.0211298</v>
      </c>
      <c r="O45" s="8">
        <v>0.0016179</v>
      </c>
    </row>
    <row r="46" spans="1:15" ht="12.75">
      <c r="A46">
        <v>16</v>
      </c>
      <c r="B46" t="s">
        <v>57</v>
      </c>
      <c r="C46">
        <v>1849</v>
      </c>
      <c r="D46">
        <v>1849</v>
      </c>
      <c r="E46" s="8">
        <v>0.9444086844946271</v>
      </c>
      <c r="F46" s="5" t="s">
        <v>20</v>
      </c>
      <c r="G46" s="5" t="s">
        <v>20</v>
      </c>
      <c r="H46" s="15">
        <v>0</v>
      </c>
      <c r="I46">
        <v>3</v>
      </c>
      <c r="J46">
        <v>1</v>
      </c>
      <c r="K46">
        <v>55</v>
      </c>
      <c r="L46">
        <v>1200</v>
      </c>
      <c r="M46">
        <v>1400</v>
      </c>
      <c r="N46" s="8">
        <v>0.1113608</v>
      </c>
      <c r="O46" s="8">
        <v>0.0065551</v>
      </c>
    </row>
    <row r="47" spans="1:15" ht="12.75">
      <c r="A47">
        <v>46</v>
      </c>
      <c r="B47" t="s">
        <v>66</v>
      </c>
      <c r="C47">
        <v>1864</v>
      </c>
      <c r="D47">
        <v>1864</v>
      </c>
      <c r="E47" s="8">
        <v>0.9688964742707553</v>
      </c>
      <c r="F47" s="5" t="s">
        <v>20</v>
      </c>
      <c r="G47" s="5" t="s">
        <v>9</v>
      </c>
      <c r="H47" s="15">
        <v>0</v>
      </c>
      <c r="I47">
        <v>0</v>
      </c>
      <c r="J47">
        <v>1</v>
      </c>
      <c r="K47">
        <v>111</v>
      </c>
      <c r="L47">
        <v>1500</v>
      </c>
      <c r="M47">
        <v>3000</v>
      </c>
      <c r="N47" s="8">
        <v>0.09645190000000001</v>
      </c>
      <c r="O47" s="8">
        <v>0.0030963</v>
      </c>
    </row>
    <row r="48" spans="1:15" ht="13.5" thickBot="1">
      <c r="A48" s="47">
        <v>106</v>
      </c>
      <c r="B48" s="47" t="s">
        <v>59</v>
      </c>
      <c r="C48" s="47">
        <v>1914</v>
      </c>
      <c r="D48" s="47">
        <v>1918</v>
      </c>
      <c r="E48" s="48">
        <v>0.9731086037636831</v>
      </c>
      <c r="F48" s="49" t="s">
        <v>21</v>
      </c>
      <c r="G48" s="49" t="s">
        <v>21</v>
      </c>
      <c r="H48" s="50">
        <v>0</v>
      </c>
      <c r="I48" s="47">
        <v>5</v>
      </c>
      <c r="J48" s="47">
        <v>0</v>
      </c>
      <c r="K48" s="47">
        <v>1567</v>
      </c>
      <c r="L48" s="47">
        <v>3386200</v>
      </c>
      <c r="M48" s="47">
        <v>5191831</v>
      </c>
      <c r="N48" s="48">
        <v>0.0682371</v>
      </c>
      <c r="O48" s="48">
        <v>0.0018857</v>
      </c>
    </row>
    <row r="49" spans="1:15" ht="13.5" thickTop="1">
      <c r="A49" s="131"/>
      <c r="B49" s="131"/>
      <c r="C49" s="131"/>
      <c r="D49" s="131"/>
      <c r="E49" s="130"/>
      <c r="F49" s="133"/>
      <c r="G49" s="133"/>
      <c r="H49" s="134"/>
      <c r="I49" s="131"/>
      <c r="J49" s="131"/>
      <c r="K49" s="131"/>
      <c r="L49" s="131"/>
      <c r="M49" s="131"/>
      <c r="N49" s="130"/>
      <c r="O49" s="130"/>
    </row>
    <row r="50" spans="1:15" ht="25.5">
      <c r="A50" s="12" t="s">
        <v>23</v>
      </c>
      <c r="B50" s="12" t="s">
        <v>36</v>
      </c>
      <c r="C50" s="12" t="s">
        <v>120</v>
      </c>
      <c r="D50" s="12" t="s">
        <v>121</v>
      </c>
      <c r="E50" s="13" t="s">
        <v>95</v>
      </c>
      <c r="F50" s="12" t="s">
        <v>19</v>
      </c>
      <c r="G50" s="12" t="s">
        <v>22</v>
      </c>
      <c r="H50" s="12" t="s">
        <v>136</v>
      </c>
      <c r="I50" s="12" t="s">
        <v>18</v>
      </c>
      <c r="J50" s="12" t="s">
        <v>174</v>
      </c>
      <c r="K50" s="12" t="s">
        <v>41</v>
      </c>
      <c r="L50" s="12" t="s">
        <v>137</v>
      </c>
      <c r="M50" s="12" t="s">
        <v>138</v>
      </c>
      <c r="N50" s="12" t="s">
        <v>139</v>
      </c>
      <c r="O50" s="12" t="s">
        <v>140</v>
      </c>
    </row>
    <row r="51" spans="1:255" s="51" customFormat="1" ht="12.75">
      <c r="A51" s="51">
        <v>145</v>
      </c>
      <c r="B51" s="51" t="s">
        <v>54</v>
      </c>
      <c r="C51" s="51">
        <v>1940</v>
      </c>
      <c r="D51" s="51">
        <v>1941</v>
      </c>
      <c r="E51" s="52">
        <v>0.04187408084983803</v>
      </c>
      <c r="F51" s="53" t="s">
        <v>20</v>
      </c>
      <c r="G51" s="53" t="s">
        <v>20</v>
      </c>
      <c r="H51" s="54">
        <v>1</v>
      </c>
      <c r="I51" s="51">
        <v>0</v>
      </c>
      <c r="J51" s="51">
        <v>0</v>
      </c>
      <c r="K51" s="51">
        <v>53</v>
      </c>
      <c r="L51" s="51">
        <v>700</v>
      </c>
      <c r="M51" s="51">
        <v>700</v>
      </c>
      <c r="N51" s="52">
        <v>0.0033143</v>
      </c>
      <c r="O51" s="52">
        <v>0.0758349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51" customFormat="1" ht="12.75">
      <c r="A52" s="51">
        <v>76</v>
      </c>
      <c r="B52" s="51" t="s">
        <v>74</v>
      </c>
      <c r="C52" s="51">
        <v>1897</v>
      </c>
      <c r="D52" s="51">
        <v>1897</v>
      </c>
      <c r="E52" s="52">
        <v>0.07989682900925504</v>
      </c>
      <c r="F52" s="53" t="s">
        <v>21</v>
      </c>
      <c r="G52" s="53" t="s">
        <v>21</v>
      </c>
      <c r="H52" s="54">
        <v>1</v>
      </c>
      <c r="I52" s="51">
        <v>0</v>
      </c>
      <c r="J52" s="51">
        <v>0</v>
      </c>
      <c r="K52" s="51">
        <v>94</v>
      </c>
      <c r="L52" s="51">
        <v>600</v>
      </c>
      <c r="M52" s="51">
        <v>1400</v>
      </c>
      <c r="N52" s="52">
        <v>0.0021064</v>
      </c>
      <c r="O52" s="52">
        <v>0.0242576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51" customFormat="1" ht="12.75">
      <c r="A53" s="51">
        <v>73</v>
      </c>
      <c r="B53" s="51" t="s">
        <v>78</v>
      </c>
      <c r="C53" s="51">
        <v>1894</v>
      </c>
      <c r="D53" s="51">
        <v>1895</v>
      </c>
      <c r="E53" s="52">
        <v>0.15497080833972227</v>
      </c>
      <c r="F53" s="53" t="s">
        <v>20</v>
      </c>
      <c r="G53" s="53" t="s">
        <v>20</v>
      </c>
      <c r="H53" s="54">
        <v>1</v>
      </c>
      <c r="I53" s="51">
        <v>0</v>
      </c>
      <c r="J53" s="51">
        <v>0</v>
      </c>
      <c r="K53" s="51">
        <v>242</v>
      </c>
      <c r="L53" s="51">
        <v>5000</v>
      </c>
      <c r="M53" s="51">
        <v>10000</v>
      </c>
      <c r="N53" s="52">
        <v>0.0282584</v>
      </c>
      <c r="O53" s="52">
        <v>0.1540882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51" customFormat="1" ht="12.75">
      <c r="A54" s="51">
        <v>166</v>
      </c>
      <c r="B54" s="51" t="s">
        <v>83</v>
      </c>
      <c r="C54" s="51">
        <v>1965</v>
      </c>
      <c r="D54" s="51">
        <v>1965</v>
      </c>
      <c r="E54" s="52">
        <v>0.17617369669069474</v>
      </c>
      <c r="F54" s="53" t="s">
        <v>20</v>
      </c>
      <c r="G54" s="53" t="s">
        <v>7</v>
      </c>
      <c r="H54" s="54">
        <v>1</v>
      </c>
      <c r="I54" s="51">
        <v>0</v>
      </c>
      <c r="J54" s="51">
        <v>0</v>
      </c>
      <c r="K54" s="51">
        <v>50</v>
      </c>
      <c r="L54" s="51">
        <v>3800</v>
      </c>
      <c r="M54" s="51">
        <v>3261</v>
      </c>
      <c r="N54" s="52">
        <v>0.0111593</v>
      </c>
      <c r="O54" s="52">
        <v>0.0521833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51" customFormat="1" ht="12.75">
      <c r="A55" s="51">
        <v>147</v>
      </c>
      <c r="B55" s="51" t="s">
        <v>86</v>
      </c>
      <c r="C55" s="51">
        <v>1948</v>
      </c>
      <c r="D55" s="51">
        <v>1949</v>
      </c>
      <c r="E55" s="52">
        <v>0.1836841097728189</v>
      </c>
      <c r="F55" s="53" t="s">
        <v>5</v>
      </c>
      <c r="G55" s="53" t="s">
        <v>21</v>
      </c>
      <c r="H55" s="54">
        <v>1</v>
      </c>
      <c r="I55" s="51">
        <v>0</v>
      </c>
      <c r="J55" s="51">
        <v>0</v>
      </c>
      <c r="K55" s="51">
        <v>169</v>
      </c>
      <c r="L55" s="51">
        <v>1000</v>
      </c>
      <c r="M55" s="51">
        <v>1000</v>
      </c>
      <c r="N55" s="52">
        <v>0.0118022</v>
      </c>
      <c r="O55" s="52">
        <v>0.0524505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51" customFormat="1" ht="12.75">
      <c r="A56" s="51">
        <v>202</v>
      </c>
      <c r="B56" s="51" t="s">
        <v>88</v>
      </c>
      <c r="C56" s="51">
        <v>1982</v>
      </c>
      <c r="D56" s="51">
        <v>1982</v>
      </c>
      <c r="E56" s="52">
        <v>0.22706536436795188</v>
      </c>
      <c r="F56" s="53" t="s">
        <v>21</v>
      </c>
      <c r="G56" s="53" t="s">
        <v>21</v>
      </c>
      <c r="H56" s="54">
        <v>1</v>
      </c>
      <c r="I56" s="51">
        <v>0</v>
      </c>
      <c r="J56" s="51">
        <v>0</v>
      </c>
      <c r="K56" s="51">
        <v>88</v>
      </c>
      <c r="L56" s="51">
        <v>655</v>
      </c>
      <c r="M56" s="51">
        <v>255</v>
      </c>
      <c r="N56" s="52">
        <v>0.0069185</v>
      </c>
      <c r="O56" s="52">
        <v>0.0235507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51" customFormat="1" ht="12.75">
      <c r="A57" s="51">
        <v>121</v>
      </c>
      <c r="B57" s="51" t="s">
        <v>161</v>
      </c>
      <c r="C57" s="51">
        <v>1931</v>
      </c>
      <c r="D57" s="51">
        <v>1933</v>
      </c>
      <c r="E57" s="52">
        <v>0.24698252729322523</v>
      </c>
      <c r="F57" s="53" t="s">
        <v>20</v>
      </c>
      <c r="G57" s="53" t="s">
        <v>20</v>
      </c>
      <c r="H57" s="54">
        <v>1</v>
      </c>
      <c r="I57" s="51">
        <v>0</v>
      </c>
      <c r="J57" s="51">
        <v>0</v>
      </c>
      <c r="K57" s="51">
        <v>505</v>
      </c>
      <c r="L57" s="51">
        <v>10000</v>
      </c>
      <c r="M57" s="51">
        <v>50000</v>
      </c>
      <c r="N57" s="52">
        <v>0.0411423</v>
      </c>
      <c r="O57" s="52">
        <v>0.1254375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55" customFormat="1" ht="12.75">
      <c r="A58" s="55">
        <v>19</v>
      </c>
      <c r="B58" s="55" t="s">
        <v>145</v>
      </c>
      <c r="C58" s="55">
        <v>1851</v>
      </c>
      <c r="D58" s="55">
        <v>1852</v>
      </c>
      <c r="E58" s="56">
        <v>0.26323867237008874</v>
      </c>
      <c r="F58" s="57" t="s">
        <v>21</v>
      </c>
      <c r="G58" s="57" t="s">
        <v>21</v>
      </c>
      <c r="H58" s="58">
        <v>1</v>
      </c>
      <c r="I58" s="55">
        <v>0</v>
      </c>
      <c r="J58" s="55">
        <v>0</v>
      </c>
      <c r="K58" s="55">
        <v>200</v>
      </c>
      <c r="L58" s="55">
        <v>800</v>
      </c>
      <c r="M58" s="55">
        <v>500</v>
      </c>
      <c r="N58" s="56">
        <v>0.0026585</v>
      </c>
      <c r="O58" s="56">
        <v>0.0074407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55" customFormat="1" ht="12.75">
      <c r="A59" s="55">
        <v>130</v>
      </c>
      <c r="B59" s="55" t="s">
        <v>78</v>
      </c>
      <c r="C59" s="55">
        <v>1937</v>
      </c>
      <c r="D59" s="55">
        <v>1941</v>
      </c>
      <c r="E59" s="56">
        <v>0.31298336616814787</v>
      </c>
      <c r="F59" s="57" t="s">
        <v>20</v>
      </c>
      <c r="G59" s="57" t="s">
        <v>9</v>
      </c>
      <c r="H59" s="58">
        <v>1</v>
      </c>
      <c r="I59" s="55">
        <v>0</v>
      </c>
      <c r="J59" s="55">
        <v>0</v>
      </c>
      <c r="K59" s="55">
        <v>1615</v>
      </c>
      <c r="L59" s="55">
        <v>250000</v>
      </c>
      <c r="M59" s="55">
        <v>750000</v>
      </c>
      <c r="N59" s="56">
        <v>0.0534113</v>
      </c>
      <c r="O59" s="56">
        <v>0.1172409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55" customFormat="1" ht="12.75">
      <c r="A60" s="55">
        <v>115</v>
      </c>
      <c r="B60" s="55" t="s">
        <v>74</v>
      </c>
      <c r="C60" s="55">
        <v>1919</v>
      </c>
      <c r="D60" s="55">
        <v>1922</v>
      </c>
      <c r="E60" s="56">
        <v>0.3234648230988207</v>
      </c>
      <c r="F60" s="57" t="s">
        <v>21</v>
      </c>
      <c r="G60" s="57" t="s">
        <v>21</v>
      </c>
      <c r="H60" s="58">
        <v>1</v>
      </c>
      <c r="I60" s="55">
        <v>0</v>
      </c>
      <c r="J60" s="55">
        <v>0</v>
      </c>
      <c r="K60" s="55">
        <v>1256</v>
      </c>
      <c r="L60" s="55">
        <v>30000</v>
      </c>
      <c r="M60" s="55">
        <v>20000</v>
      </c>
      <c r="N60" s="56">
        <v>0.0027839</v>
      </c>
      <c r="O60" s="56">
        <v>0.0058226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55" customFormat="1" ht="12.75">
      <c r="A61" s="55">
        <v>124</v>
      </c>
      <c r="B61" s="55" t="s">
        <v>162</v>
      </c>
      <c r="C61" s="55">
        <v>1932</v>
      </c>
      <c r="D61" s="55">
        <v>1935</v>
      </c>
      <c r="E61" s="56">
        <v>0.3309332335889284</v>
      </c>
      <c r="F61" s="57" t="s">
        <v>20</v>
      </c>
      <c r="G61" s="57" t="s">
        <v>20</v>
      </c>
      <c r="H61" s="58">
        <v>1</v>
      </c>
      <c r="I61" s="55">
        <v>0</v>
      </c>
      <c r="J61" s="55">
        <v>0</v>
      </c>
      <c r="K61" s="55">
        <v>1093</v>
      </c>
      <c r="L61" s="55">
        <v>36000</v>
      </c>
      <c r="M61" s="55">
        <v>56661</v>
      </c>
      <c r="N61" s="56">
        <v>0.0003539</v>
      </c>
      <c r="O61" s="56">
        <v>0.0007155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55" customFormat="1" ht="12.75">
      <c r="A62" s="55">
        <v>97</v>
      </c>
      <c r="B62" s="55" t="s">
        <v>156</v>
      </c>
      <c r="C62" s="55">
        <v>1911</v>
      </c>
      <c r="D62" s="55">
        <v>1912</v>
      </c>
      <c r="E62" s="56">
        <v>0.35147417488902016</v>
      </c>
      <c r="F62" s="57" t="s">
        <v>21</v>
      </c>
      <c r="G62" s="57" t="s">
        <v>21</v>
      </c>
      <c r="H62" s="58">
        <v>1</v>
      </c>
      <c r="I62" s="55">
        <v>0</v>
      </c>
      <c r="J62" s="55">
        <v>0</v>
      </c>
      <c r="K62" s="55">
        <v>386</v>
      </c>
      <c r="L62" s="55">
        <v>14000</v>
      </c>
      <c r="M62" s="55">
        <v>6000</v>
      </c>
      <c r="N62" s="56">
        <v>0.0180282</v>
      </c>
      <c r="O62" s="56">
        <v>0.0332649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55" customFormat="1" ht="12.75">
      <c r="A63" s="55">
        <v>125</v>
      </c>
      <c r="B63" s="55" t="s">
        <v>163</v>
      </c>
      <c r="C63" s="55">
        <v>1934</v>
      </c>
      <c r="D63" s="55">
        <v>1934</v>
      </c>
      <c r="E63" s="56">
        <v>0.3739313244569026</v>
      </c>
      <c r="F63" s="57" t="s">
        <v>20</v>
      </c>
      <c r="G63" s="57" t="s">
        <v>9</v>
      </c>
      <c r="H63" s="58">
        <v>1</v>
      </c>
      <c r="I63" s="55">
        <v>0</v>
      </c>
      <c r="J63" s="55">
        <v>0</v>
      </c>
      <c r="K63" s="55">
        <v>55</v>
      </c>
      <c r="L63" s="55">
        <v>100</v>
      </c>
      <c r="M63" s="55">
        <v>2000</v>
      </c>
      <c r="N63" s="56">
        <v>0.0005336</v>
      </c>
      <c r="O63" s="56">
        <v>0.0008934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55" customFormat="1" ht="12.75">
      <c r="A64" s="55">
        <v>67</v>
      </c>
      <c r="B64" s="55" t="s">
        <v>151</v>
      </c>
      <c r="C64" s="55">
        <v>1884</v>
      </c>
      <c r="D64" s="55">
        <v>1885</v>
      </c>
      <c r="E64" s="56">
        <v>0.39199288643269303</v>
      </c>
      <c r="F64" s="57" t="s">
        <v>20</v>
      </c>
      <c r="G64" s="57" t="s">
        <v>20</v>
      </c>
      <c r="H64" s="58">
        <v>1</v>
      </c>
      <c r="I64" s="55">
        <v>0</v>
      </c>
      <c r="J64" s="55">
        <v>0</v>
      </c>
      <c r="K64" s="55">
        <v>291</v>
      </c>
      <c r="L64" s="55">
        <v>2100</v>
      </c>
      <c r="M64" s="55">
        <v>10000</v>
      </c>
      <c r="N64" s="56">
        <v>0.1045231</v>
      </c>
      <c r="O64" s="56">
        <v>0.1621223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55" customFormat="1" ht="12.75">
      <c r="A65" s="55">
        <v>175</v>
      </c>
      <c r="B65" s="55" t="s">
        <v>168</v>
      </c>
      <c r="C65" s="55">
        <v>1969</v>
      </c>
      <c r="D65" s="55">
        <v>1969</v>
      </c>
      <c r="E65" s="56">
        <v>0.4169141785211818</v>
      </c>
      <c r="F65" s="57" t="s">
        <v>21</v>
      </c>
      <c r="G65" s="57" t="s">
        <v>7</v>
      </c>
      <c r="H65" s="58">
        <v>1</v>
      </c>
      <c r="I65" s="55">
        <v>0</v>
      </c>
      <c r="J65" s="55">
        <v>0</v>
      </c>
      <c r="K65" s="55">
        <v>5</v>
      </c>
      <c r="L65" s="55">
        <v>1200</v>
      </c>
      <c r="M65" s="55">
        <v>700</v>
      </c>
      <c r="N65" s="56">
        <v>0.0002667</v>
      </c>
      <c r="O65" s="56">
        <v>0.000373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55" customFormat="1" ht="12.75">
      <c r="A66" s="55">
        <v>199</v>
      </c>
      <c r="B66" s="55" t="s">
        <v>172</v>
      </c>
      <c r="C66" s="55">
        <v>1980</v>
      </c>
      <c r="D66" s="55">
        <v>1988</v>
      </c>
      <c r="E66" s="56">
        <v>0.41831632108688693</v>
      </c>
      <c r="F66" s="57" t="s">
        <v>5</v>
      </c>
      <c r="G66" s="57" t="s">
        <v>21</v>
      </c>
      <c r="H66" s="58">
        <v>1</v>
      </c>
      <c r="I66" s="55">
        <v>0</v>
      </c>
      <c r="J66" s="55">
        <v>0</v>
      </c>
      <c r="K66" s="55">
        <v>2890</v>
      </c>
      <c r="L66" s="55">
        <v>500000</v>
      </c>
      <c r="M66" s="55">
        <v>750000</v>
      </c>
      <c r="N66" s="56">
        <v>0.0058809</v>
      </c>
      <c r="O66" s="56">
        <v>0.0081776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55" customFormat="1" ht="12.75">
      <c r="A67" s="55">
        <v>83</v>
      </c>
      <c r="B67" s="55" t="s">
        <v>154</v>
      </c>
      <c r="C67" s="55">
        <v>1900</v>
      </c>
      <c r="D67" s="55">
        <v>1900</v>
      </c>
      <c r="E67" s="56">
        <v>0.4765747053323962</v>
      </c>
      <c r="F67" s="57" t="s">
        <v>20</v>
      </c>
      <c r="G67" s="57" t="s">
        <v>21</v>
      </c>
      <c r="H67" s="58">
        <v>1</v>
      </c>
      <c r="I67" s="55">
        <v>0</v>
      </c>
      <c r="J67" s="55">
        <v>0</v>
      </c>
      <c r="K67" s="55">
        <v>55</v>
      </c>
      <c r="L67" s="55">
        <v>242</v>
      </c>
      <c r="M67" s="55">
        <v>3758</v>
      </c>
      <c r="N67" s="56">
        <v>0.1092385</v>
      </c>
      <c r="O67" s="56">
        <v>0.1199774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55" customFormat="1" ht="12.75">
      <c r="A68" s="55">
        <v>205</v>
      </c>
      <c r="B68" s="55" t="s">
        <v>173</v>
      </c>
      <c r="C68" s="55">
        <v>1982</v>
      </c>
      <c r="D68" s="55">
        <v>1982</v>
      </c>
      <c r="E68" s="56">
        <v>0.4783993989397966</v>
      </c>
      <c r="F68" s="57" t="s">
        <v>5</v>
      </c>
      <c r="G68" s="57" t="s">
        <v>7</v>
      </c>
      <c r="H68" s="58">
        <v>1</v>
      </c>
      <c r="I68" s="55">
        <v>0</v>
      </c>
      <c r="J68" s="55">
        <v>0</v>
      </c>
      <c r="K68" s="55">
        <v>138</v>
      </c>
      <c r="L68" s="55">
        <v>1000</v>
      </c>
      <c r="M68" s="55">
        <v>235</v>
      </c>
      <c r="N68" s="56">
        <v>0.0034384</v>
      </c>
      <c r="O68" s="56">
        <v>0.0037489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s="55" customFormat="1" ht="12.75">
      <c r="A69" s="55">
        <v>60</v>
      </c>
      <c r="B69" s="55" t="s">
        <v>150</v>
      </c>
      <c r="C69" s="55">
        <v>1876</v>
      </c>
      <c r="D69" s="55">
        <v>1876</v>
      </c>
      <c r="E69" s="56">
        <v>0.47999297999297996</v>
      </c>
      <c r="F69" s="57" t="s">
        <v>20</v>
      </c>
      <c r="G69" s="57" t="s">
        <v>20</v>
      </c>
      <c r="H69" s="58">
        <v>1</v>
      </c>
      <c r="I69" s="55">
        <v>0</v>
      </c>
      <c r="J69" s="55">
        <v>0</v>
      </c>
      <c r="K69" s="55">
        <v>30</v>
      </c>
      <c r="L69" s="55">
        <v>2000</v>
      </c>
      <c r="M69" s="55">
        <v>2000</v>
      </c>
      <c r="N69" s="56">
        <v>0.0002735</v>
      </c>
      <c r="O69" s="56">
        <v>0.0002963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59" customFormat="1" ht="12.75">
      <c r="A70" s="59">
        <v>118</v>
      </c>
      <c r="B70" s="59" t="s">
        <v>160</v>
      </c>
      <c r="C70" s="59">
        <v>1929</v>
      </c>
      <c r="D70" s="59">
        <v>1929</v>
      </c>
      <c r="E70" s="60">
        <v>0.5136691288496333</v>
      </c>
      <c r="F70" s="61" t="s">
        <v>20</v>
      </c>
      <c r="G70" s="61" t="s">
        <v>9</v>
      </c>
      <c r="H70" s="62">
        <v>1</v>
      </c>
      <c r="I70" s="59">
        <v>0</v>
      </c>
      <c r="J70" s="59">
        <v>0</v>
      </c>
      <c r="K70" s="59">
        <v>109</v>
      </c>
      <c r="L70" s="59">
        <v>200</v>
      </c>
      <c r="M70" s="59">
        <v>3000</v>
      </c>
      <c r="N70" s="60">
        <v>0.1337485</v>
      </c>
      <c r="O70" s="60">
        <v>0.1266302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59" customFormat="1" ht="12.75">
      <c r="A71" s="59">
        <v>70</v>
      </c>
      <c r="B71" s="59" t="s">
        <v>152</v>
      </c>
      <c r="C71" s="59">
        <v>1885</v>
      </c>
      <c r="D71" s="59">
        <v>1885</v>
      </c>
      <c r="E71" s="60">
        <v>0.516368240188099</v>
      </c>
      <c r="F71" s="61" t="s">
        <v>21</v>
      </c>
      <c r="G71" s="61" t="s">
        <v>21</v>
      </c>
      <c r="H71" s="62">
        <v>1</v>
      </c>
      <c r="I71" s="59">
        <v>0</v>
      </c>
      <c r="J71" s="59">
        <v>0</v>
      </c>
      <c r="K71" s="59">
        <v>19</v>
      </c>
      <c r="L71" s="59">
        <v>800</v>
      </c>
      <c r="M71" s="59">
        <v>200</v>
      </c>
      <c r="N71" s="60">
        <v>0.0002855</v>
      </c>
      <c r="O71" s="60">
        <v>0.0002674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59" customFormat="1" ht="12.75">
      <c r="A72" s="59">
        <v>37</v>
      </c>
      <c r="B72" s="59" t="s">
        <v>148</v>
      </c>
      <c r="C72" s="59">
        <v>1860</v>
      </c>
      <c r="D72" s="59">
        <v>1861</v>
      </c>
      <c r="E72" s="60">
        <v>0.64720071982782</v>
      </c>
      <c r="F72" s="61" t="s">
        <v>20</v>
      </c>
      <c r="G72" s="61" t="s">
        <v>20</v>
      </c>
      <c r="H72" s="62">
        <v>1</v>
      </c>
      <c r="I72" s="59">
        <v>0</v>
      </c>
      <c r="J72" s="59">
        <v>0</v>
      </c>
      <c r="K72" s="59">
        <v>97</v>
      </c>
      <c r="L72" s="59">
        <v>600</v>
      </c>
      <c r="M72" s="59">
        <v>400</v>
      </c>
      <c r="N72" s="60">
        <v>0.0286275</v>
      </c>
      <c r="O72" s="60">
        <v>0.0156053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s="59" customFormat="1" ht="12.75">
      <c r="A73" s="59">
        <v>85</v>
      </c>
      <c r="B73" s="59" t="s">
        <v>155</v>
      </c>
      <c r="C73" s="59">
        <v>1904</v>
      </c>
      <c r="D73" s="59">
        <v>1905</v>
      </c>
      <c r="E73" s="60">
        <v>0.6749071389744519</v>
      </c>
      <c r="F73" s="61" t="s">
        <v>21</v>
      </c>
      <c r="G73" s="61" t="s">
        <v>21</v>
      </c>
      <c r="H73" s="62">
        <v>1</v>
      </c>
      <c r="I73" s="59">
        <v>0</v>
      </c>
      <c r="J73" s="59">
        <v>0</v>
      </c>
      <c r="K73" s="59">
        <v>586</v>
      </c>
      <c r="L73" s="59">
        <v>71453</v>
      </c>
      <c r="M73" s="59">
        <v>80378</v>
      </c>
      <c r="N73" s="60">
        <v>0.1132343</v>
      </c>
      <c r="O73" s="60">
        <v>0.0545433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s="59" customFormat="1" ht="12.75">
      <c r="A74" s="59">
        <v>160</v>
      </c>
      <c r="B74" s="59" t="s">
        <v>166</v>
      </c>
      <c r="C74" s="59">
        <v>1962</v>
      </c>
      <c r="D74" s="59">
        <v>1962</v>
      </c>
      <c r="E74" s="60">
        <v>0.6784134036478943</v>
      </c>
      <c r="F74" s="61" t="s">
        <v>20</v>
      </c>
      <c r="G74" s="61" t="s">
        <v>20</v>
      </c>
      <c r="H74" s="62">
        <v>1</v>
      </c>
      <c r="I74" s="59">
        <v>0</v>
      </c>
      <c r="J74" s="59">
        <v>0</v>
      </c>
      <c r="K74" s="59">
        <v>34</v>
      </c>
      <c r="L74" s="59">
        <v>500</v>
      </c>
      <c r="M74" s="59">
        <v>1353</v>
      </c>
      <c r="N74" s="60">
        <v>0.1038925</v>
      </c>
      <c r="O74" s="60">
        <v>0.0492479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59" customFormat="1" ht="12.75">
      <c r="A75" s="59">
        <v>4</v>
      </c>
      <c r="B75" s="59" t="s">
        <v>142</v>
      </c>
      <c r="C75" s="59">
        <v>1828</v>
      </c>
      <c r="D75" s="59">
        <v>1829</v>
      </c>
      <c r="E75" s="60">
        <v>0.7285187792059701</v>
      </c>
      <c r="F75" s="61" t="s">
        <v>20</v>
      </c>
      <c r="G75" s="61" t="s">
        <v>20</v>
      </c>
      <c r="H75" s="62">
        <v>1</v>
      </c>
      <c r="I75" s="59">
        <v>0</v>
      </c>
      <c r="J75" s="59">
        <v>0</v>
      </c>
      <c r="K75" s="59">
        <v>507</v>
      </c>
      <c r="L75" s="59">
        <v>50000</v>
      </c>
      <c r="M75" s="59">
        <v>80000</v>
      </c>
      <c r="N75" s="60">
        <v>0.1525648</v>
      </c>
      <c r="O75" s="60">
        <v>0.056853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s="59" customFormat="1" ht="12.75">
      <c r="A76" s="59">
        <v>133</v>
      </c>
      <c r="B76" s="59" t="s">
        <v>165</v>
      </c>
      <c r="C76" s="59">
        <v>1938</v>
      </c>
      <c r="D76" s="59">
        <v>1938</v>
      </c>
      <c r="E76" s="60">
        <v>0.7355863796809609</v>
      </c>
      <c r="F76" s="61" t="s">
        <v>21</v>
      </c>
      <c r="G76" s="61" t="s">
        <v>7</v>
      </c>
      <c r="H76" s="62">
        <v>1</v>
      </c>
      <c r="I76" s="59">
        <v>0</v>
      </c>
      <c r="J76" s="59">
        <v>0</v>
      </c>
      <c r="K76" s="59">
        <v>14</v>
      </c>
      <c r="L76" s="59">
        <v>1200</v>
      </c>
      <c r="M76" s="59">
        <v>526</v>
      </c>
      <c r="N76" s="60">
        <v>0.1643592</v>
      </c>
      <c r="O76" s="60">
        <v>0.0590805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s="63" customFormat="1" ht="12.75">
      <c r="A77" s="63">
        <v>43</v>
      </c>
      <c r="B77" s="63" t="s">
        <v>149</v>
      </c>
      <c r="C77" s="63">
        <v>1863</v>
      </c>
      <c r="D77" s="63">
        <v>1863</v>
      </c>
      <c r="E77" s="64">
        <v>0.7650384651033459</v>
      </c>
      <c r="F77" s="65" t="s">
        <v>20</v>
      </c>
      <c r="G77" s="65" t="s">
        <v>20</v>
      </c>
      <c r="H77" s="66">
        <v>1</v>
      </c>
      <c r="I77" s="63">
        <v>0</v>
      </c>
      <c r="J77" s="63">
        <v>0</v>
      </c>
      <c r="K77" s="63">
        <v>15</v>
      </c>
      <c r="L77" s="63">
        <v>300</v>
      </c>
      <c r="M77" s="63">
        <v>700</v>
      </c>
      <c r="N77" s="64">
        <v>0.0008254</v>
      </c>
      <c r="O77" s="64">
        <v>0.0002535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s="63" customFormat="1" ht="12.75">
      <c r="A78" s="63">
        <v>109</v>
      </c>
      <c r="B78" s="63" t="s">
        <v>157</v>
      </c>
      <c r="C78" s="63">
        <v>1919</v>
      </c>
      <c r="D78" s="63">
        <v>1920</v>
      </c>
      <c r="E78" s="64">
        <v>0.7706129001955611</v>
      </c>
      <c r="F78" s="65" t="s">
        <v>21</v>
      </c>
      <c r="G78" s="65" t="s">
        <v>21</v>
      </c>
      <c r="H78" s="66">
        <v>1</v>
      </c>
      <c r="I78" s="63">
        <v>0</v>
      </c>
      <c r="J78" s="63">
        <v>0</v>
      </c>
      <c r="K78" s="63">
        <v>613</v>
      </c>
      <c r="L78" s="63">
        <v>60000</v>
      </c>
      <c r="M78" s="63">
        <v>40000</v>
      </c>
      <c r="N78" s="64">
        <v>0.0631666</v>
      </c>
      <c r="O78" s="64">
        <v>0.0188027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63" customFormat="1" ht="12.75">
      <c r="A79" s="63">
        <v>172</v>
      </c>
      <c r="B79" s="63" t="s">
        <v>167</v>
      </c>
      <c r="C79" s="63">
        <v>1969</v>
      </c>
      <c r="D79" s="63">
        <v>1970</v>
      </c>
      <c r="E79" s="64">
        <v>0.7869404082593094</v>
      </c>
      <c r="F79" s="65" t="s">
        <v>5</v>
      </c>
      <c r="G79" s="65" t="s">
        <v>7</v>
      </c>
      <c r="H79" s="66">
        <v>1</v>
      </c>
      <c r="I79" s="63">
        <v>0</v>
      </c>
      <c r="J79" s="63">
        <v>0</v>
      </c>
      <c r="K79" s="63">
        <v>520</v>
      </c>
      <c r="L79" s="63">
        <v>5000</v>
      </c>
      <c r="M79" s="63">
        <v>368</v>
      </c>
      <c r="N79" s="64">
        <v>0.0066886</v>
      </c>
      <c r="O79" s="64">
        <v>0.0018109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s="63" customFormat="1" ht="12.75">
      <c r="A80" s="63">
        <v>61</v>
      </c>
      <c r="B80" s="63" t="s">
        <v>142</v>
      </c>
      <c r="C80" s="63">
        <v>1877</v>
      </c>
      <c r="D80" s="63">
        <v>1878</v>
      </c>
      <c r="E80" s="64">
        <v>0.7969822950027192</v>
      </c>
      <c r="F80" s="65" t="s">
        <v>20</v>
      </c>
      <c r="G80" s="65" t="s">
        <v>20</v>
      </c>
      <c r="H80" s="66">
        <v>1</v>
      </c>
      <c r="I80" s="63">
        <v>0</v>
      </c>
      <c r="J80" s="63">
        <v>0</v>
      </c>
      <c r="K80" s="63">
        <v>267</v>
      </c>
      <c r="L80" s="63">
        <v>120000</v>
      </c>
      <c r="M80" s="63">
        <v>165000</v>
      </c>
      <c r="N80" s="64">
        <v>0.1318926</v>
      </c>
      <c r="O80" s="64">
        <v>0.0335974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s="63" customFormat="1" ht="12.75">
      <c r="A81" s="63">
        <v>7</v>
      </c>
      <c r="B81" s="63" t="s">
        <v>143</v>
      </c>
      <c r="C81" s="63">
        <v>1846</v>
      </c>
      <c r="D81" s="63">
        <v>1848</v>
      </c>
      <c r="E81" s="64">
        <v>0.8218463744627437</v>
      </c>
      <c r="F81" s="65" t="s">
        <v>20</v>
      </c>
      <c r="G81" s="65" t="s">
        <v>20</v>
      </c>
      <c r="H81" s="66">
        <v>1</v>
      </c>
      <c r="I81" s="63">
        <v>0</v>
      </c>
      <c r="J81" s="63">
        <v>0</v>
      </c>
      <c r="K81" s="63">
        <v>632</v>
      </c>
      <c r="L81" s="63">
        <v>13283</v>
      </c>
      <c r="M81" s="63">
        <v>6000</v>
      </c>
      <c r="N81" s="64">
        <v>0.0827573</v>
      </c>
      <c r="O81" s="64">
        <v>0.0179395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s="63" customFormat="1" ht="12.75">
      <c r="A82" s="63">
        <v>1</v>
      </c>
      <c r="B82" s="63" t="s">
        <v>141</v>
      </c>
      <c r="C82" s="63">
        <v>1823</v>
      </c>
      <c r="D82" s="63">
        <v>1823</v>
      </c>
      <c r="E82" s="64">
        <v>0.8294401951354046</v>
      </c>
      <c r="F82" s="65" t="s">
        <v>20</v>
      </c>
      <c r="G82" s="65" t="s">
        <v>20</v>
      </c>
      <c r="H82" s="66">
        <v>1</v>
      </c>
      <c r="I82" s="63">
        <v>0</v>
      </c>
      <c r="J82" s="63">
        <v>0</v>
      </c>
      <c r="K82" s="63">
        <v>221</v>
      </c>
      <c r="L82" s="63">
        <v>400</v>
      </c>
      <c r="M82" s="63">
        <v>600</v>
      </c>
      <c r="N82" s="64">
        <v>0.1467643</v>
      </c>
      <c r="O82" s="64">
        <v>0.0301795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s="63" customFormat="1" ht="12.75">
      <c r="A83" s="63">
        <v>178</v>
      </c>
      <c r="B83" s="63" t="s">
        <v>169</v>
      </c>
      <c r="C83" s="63">
        <v>1971</v>
      </c>
      <c r="D83" s="63">
        <v>1971</v>
      </c>
      <c r="E83" s="64">
        <v>0.8598971805483704</v>
      </c>
      <c r="F83" s="65" t="s">
        <v>20</v>
      </c>
      <c r="G83" s="65" t="s">
        <v>20</v>
      </c>
      <c r="H83" s="66">
        <v>1</v>
      </c>
      <c r="I83" s="63">
        <v>0</v>
      </c>
      <c r="J83" s="63">
        <v>0</v>
      </c>
      <c r="K83" s="63">
        <v>15</v>
      </c>
      <c r="L83" s="63">
        <v>8000</v>
      </c>
      <c r="M83" s="63">
        <v>3000</v>
      </c>
      <c r="N83" s="64">
        <v>0.0531898</v>
      </c>
      <c r="O83" s="64">
        <v>0.0086662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s="63" customFormat="1" ht="12.75">
      <c r="A84" s="63">
        <v>34</v>
      </c>
      <c r="B84" s="63" t="s">
        <v>147</v>
      </c>
      <c r="C84" s="63">
        <v>1860</v>
      </c>
      <c r="D84" s="63">
        <v>1860</v>
      </c>
      <c r="E84" s="64">
        <v>0.8617575609800151</v>
      </c>
      <c r="F84" s="65" t="s">
        <v>20</v>
      </c>
      <c r="G84" s="65" t="s">
        <v>20</v>
      </c>
      <c r="H84" s="66">
        <v>1</v>
      </c>
      <c r="I84" s="63">
        <v>0</v>
      </c>
      <c r="J84" s="63">
        <v>0</v>
      </c>
      <c r="K84" s="63">
        <v>19</v>
      </c>
      <c r="L84" s="63">
        <v>300</v>
      </c>
      <c r="M84" s="63">
        <v>700</v>
      </c>
      <c r="N84" s="64">
        <v>0.0286275</v>
      </c>
      <c r="O84" s="64">
        <v>0.0045924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s="63" customFormat="1" ht="12.75">
      <c r="A85" s="63">
        <v>187</v>
      </c>
      <c r="B85" s="63" t="s">
        <v>170</v>
      </c>
      <c r="C85" s="63">
        <v>1975</v>
      </c>
      <c r="D85" s="63">
        <v>1979</v>
      </c>
      <c r="E85" s="64">
        <v>0.8918309050830214</v>
      </c>
      <c r="F85" s="65" t="s">
        <v>20</v>
      </c>
      <c r="G85" s="65" t="s">
        <v>20</v>
      </c>
      <c r="H85" s="66">
        <v>1</v>
      </c>
      <c r="I85" s="63">
        <v>0</v>
      </c>
      <c r="J85" s="63">
        <v>0</v>
      </c>
      <c r="K85" s="63">
        <v>1348</v>
      </c>
      <c r="L85" s="63">
        <v>3000</v>
      </c>
      <c r="M85" s="63">
        <v>5000</v>
      </c>
      <c r="N85" s="64">
        <v>0.0068374</v>
      </c>
      <c r="O85" s="64">
        <v>0.0008293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63" customFormat="1" ht="12.75">
      <c r="A86" s="63">
        <v>208</v>
      </c>
      <c r="B86" s="63" t="s">
        <v>171</v>
      </c>
      <c r="C86" s="63">
        <v>1987</v>
      </c>
      <c r="D86" s="63">
        <v>1987</v>
      </c>
      <c r="E86" s="64">
        <v>0.8930262159086979</v>
      </c>
      <c r="F86" s="65" t="s">
        <v>5</v>
      </c>
      <c r="G86" s="65" t="s">
        <v>7</v>
      </c>
      <c r="H86" s="66">
        <v>1</v>
      </c>
      <c r="I86" s="63">
        <v>0</v>
      </c>
      <c r="J86" s="63">
        <v>0</v>
      </c>
      <c r="K86" s="63">
        <v>33</v>
      </c>
      <c r="L86" s="63">
        <v>1800</v>
      </c>
      <c r="M86" s="63">
        <v>2200</v>
      </c>
      <c r="N86" s="64">
        <v>0.1084675</v>
      </c>
      <c r="O86" s="64">
        <v>0.0129931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s="63" customFormat="1" ht="12.75">
      <c r="A87" s="63">
        <v>13</v>
      </c>
      <c r="B87" s="63" t="s">
        <v>144</v>
      </c>
      <c r="C87" s="63">
        <v>1848</v>
      </c>
      <c r="D87" s="63">
        <v>1848</v>
      </c>
      <c r="E87" s="64">
        <v>0.8940127900037573</v>
      </c>
      <c r="F87" s="65" t="s">
        <v>20</v>
      </c>
      <c r="G87" s="65" t="s">
        <v>8</v>
      </c>
      <c r="H87" s="66">
        <v>1</v>
      </c>
      <c r="I87" s="63">
        <v>0</v>
      </c>
      <c r="J87" s="63">
        <v>0</v>
      </c>
      <c r="K87" s="63">
        <v>247</v>
      </c>
      <c r="L87" s="63">
        <v>2500</v>
      </c>
      <c r="M87" s="63">
        <v>3500</v>
      </c>
      <c r="N87" s="64">
        <v>0.0485381</v>
      </c>
      <c r="O87" s="64">
        <v>0.0057543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s="63" customFormat="1" ht="12.75">
      <c r="A88" s="63">
        <v>31</v>
      </c>
      <c r="B88" s="63" t="s">
        <v>146</v>
      </c>
      <c r="C88" s="63">
        <v>1859</v>
      </c>
      <c r="D88" s="63">
        <v>1860</v>
      </c>
      <c r="E88" s="64">
        <v>0.9081070244114609</v>
      </c>
      <c r="F88" s="65" t="s">
        <v>20</v>
      </c>
      <c r="G88" s="65" t="s">
        <v>20</v>
      </c>
      <c r="H88" s="66">
        <v>1</v>
      </c>
      <c r="I88" s="63">
        <v>0</v>
      </c>
      <c r="J88" s="63">
        <v>0</v>
      </c>
      <c r="K88" s="63">
        <v>156</v>
      </c>
      <c r="L88" s="63">
        <v>4000</v>
      </c>
      <c r="M88" s="63">
        <v>6000</v>
      </c>
      <c r="N88" s="64">
        <v>0.0267245</v>
      </c>
      <c r="O88" s="64">
        <v>0.0027043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s="63" customFormat="1" ht="12.75">
      <c r="A89" s="63">
        <v>116</v>
      </c>
      <c r="B89" s="63" t="s">
        <v>158</v>
      </c>
      <c r="C89" s="63">
        <v>1919</v>
      </c>
      <c r="D89" s="63">
        <v>1921</v>
      </c>
      <c r="E89" s="64">
        <v>0.9132831930895823</v>
      </c>
      <c r="F89" s="65" t="s">
        <v>5</v>
      </c>
      <c r="G89" s="65" t="s">
        <v>21</v>
      </c>
      <c r="H89" s="66">
        <v>1</v>
      </c>
      <c r="I89" s="63">
        <v>0</v>
      </c>
      <c r="J89" s="63">
        <v>0</v>
      </c>
      <c r="K89" s="63">
        <v>720</v>
      </c>
      <c r="L89" s="63">
        <v>5000</v>
      </c>
      <c r="M89" s="63">
        <v>35000</v>
      </c>
      <c r="N89" s="64">
        <v>0.0613224</v>
      </c>
      <c r="O89" s="64">
        <v>0.0058226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s="63" customFormat="1" ht="12.75">
      <c r="A90" s="63">
        <v>79</v>
      </c>
      <c r="B90" s="63" t="s">
        <v>153</v>
      </c>
      <c r="C90" s="63">
        <v>1898</v>
      </c>
      <c r="D90" s="63">
        <v>1898</v>
      </c>
      <c r="E90" s="64">
        <v>0.9205303952879911</v>
      </c>
      <c r="F90" s="65" t="s">
        <v>20</v>
      </c>
      <c r="G90" s="65" t="s">
        <v>20</v>
      </c>
      <c r="H90" s="66">
        <v>1</v>
      </c>
      <c r="I90" s="63">
        <v>0</v>
      </c>
      <c r="J90" s="63">
        <v>0</v>
      </c>
      <c r="K90" s="63">
        <v>114</v>
      </c>
      <c r="L90" s="63">
        <v>2910</v>
      </c>
      <c r="M90" s="63">
        <v>775</v>
      </c>
      <c r="N90" s="64">
        <v>0.1970619</v>
      </c>
      <c r="O90" s="64">
        <v>0.0170124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s="63" customFormat="1" ht="12.75">
      <c r="A91" s="63">
        <v>94</v>
      </c>
      <c r="B91" s="63" t="s">
        <v>146</v>
      </c>
      <c r="C91" s="63">
        <v>1909</v>
      </c>
      <c r="D91" s="63">
        <v>1910</v>
      </c>
      <c r="E91" s="64">
        <v>0.9221056375600214</v>
      </c>
      <c r="F91" s="65" t="s">
        <v>20</v>
      </c>
      <c r="G91" s="65" t="s">
        <v>20</v>
      </c>
      <c r="H91" s="66">
        <v>1</v>
      </c>
      <c r="I91" s="63">
        <v>0</v>
      </c>
      <c r="J91" s="63">
        <v>0</v>
      </c>
      <c r="K91" s="63">
        <v>260</v>
      </c>
      <c r="L91" s="63">
        <v>2000</v>
      </c>
      <c r="M91" s="63">
        <v>8000</v>
      </c>
      <c r="N91" s="64">
        <v>0.014518</v>
      </c>
      <c r="O91" s="64">
        <v>0.0012264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s="63" customFormat="1" ht="12.75">
      <c r="A92" s="63">
        <v>127</v>
      </c>
      <c r="B92" s="63" t="s">
        <v>164</v>
      </c>
      <c r="C92" s="63">
        <v>1935</v>
      </c>
      <c r="D92" s="63">
        <v>1936</v>
      </c>
      <c r="E92" s="64">
        <v>0.9228420320211695</v>
      </c>
      <c r="F92" s="65" t="s">
        <v>20</v>
      </c>
      <c r="G92" s="65" t="s">
        <v>21</v>
      </c>
      <c r="H92" s="66">
        <v>1</v>
      </c>
      <c r="I92" s="63">
        <v>0</v>
      </c>
      <c r="J92" s="63">
        <v>0</v>
      </c>
      <c r="K92" s="63">
        <v>220</v>
      </c>
      <c r="L92" s="63">
        <v>4000</v>
      </c>
      <c r="M92" s="63">
        <v>16000</v>
      </c>
      <c r="N92" s="64">
        <v>0.0511954</v>
      </c>
      <c r="O92" s="64">
        <v>0.0042804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s="63" customFormat="1" ht="12.75">
      <c r="A93" s="63">
        <v>193</v>
      </c>
      <c r="B93" s="63" t="s">
        <v>171</v>
      </c>
      <c r="C93" s="63">
        <v>1979</v>
      </c>
      <c r="D93" s="63">
        <v>1979</v>
      </c>
      <c r="E93" s="64">
        <v>0.9294567425353907</v>
      </c>
      <c r="F93" s="65" t="s">
        <v>20</v>
      </c>
      <c r="G93" s="65" t="s">
        <v>20</v>
      </c>
      <c r="H93" s="66">
        <v>1</v>
      </c>
      <c r="I93" s="63">
        <v>0</v>
      </c>
      <c r="J93" s="63">
        <v>0</v>
      </c>
      <c r="K93" s="63">
        <v>22</v>
      </c>
      <c r="L93" s="63">
        <v>13000</v>
      </c>
      <c r="M93" s="63">
        <v>8000</v>
      </c>
      <c r="N93" s="64">
        <v>0.1179594</v>
      </c>
      <c r="O93" s="64">
        <v>0.0089528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s="63" customFormat="1" ht="12.75">
      <c r="A94" s="63">
        <v>117</v>
      </c>
      <c r="B94" s="63" t="s">
        <v>159</v>
      </c>
      <c r="C94" s="63">
        <v>1920</v>
      </c>
      <c r="D94" s="63">
        <v>1920</v>
      </c>
      <c r="E94" s="64">
        <v>0.9480555739747397</v>
      </c>
      <c r="F94" s="65" t="s">
        <v>20</v>
      </c>
      <c r="G94" s="65" t="s">
        <v>20</v>
      </c>
      <c r="H94" s="66">
        <v>1</v>
      </c>
      <c r="I94" s="63">
        <v>0</v>
      </c>
      <c r="J94" s="63">
        <v>0</v>
      </c>
      <c r="K94" s="63">
        <v>140</v>
      </c>
      <c r="L94" s="63">
        <v>500</v>
      </c>
      <c r="M94" s="63">
        <v>500</v>
      </c>
      <c r="N94" s="64">
        <v>0.0271653</v>
      </c>
      <c r="O94" s="64">
        <v>0.0014884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s="63" customFormat="1" ht="12.75">
      <c r="A95" s="63">
        <v>40</v>
      </c>
      <c r="B95" s="63" t="s">
        <v>64</v>
      </c>
      <c r="C95" s="63">
        <v>1862</v>
      </c>
      <c r="D95" s="63">
        <v>1867</v>
      </c>
      <c r="E95" s="64">
        <v>0.9531609277994941</v>
      </c>
      <c r="F95" s="65" t="s">
        <v>21</v>
      </c>
      <c r="G95" s="65" t="s">
        <v>21</v>
      </c>
      <c r="H95" s="66">
        <v>1</v>
      </c>
      <c r="I95" s="63">
        <v>0</v>
      </c>
      <c r="J95" s="63">
        <v>0</v>
      </c>
      <c r="K95" s="63">
        <v>1757</v>
      </c>
      <c r="L95" s="63">
        <v>8000</v>
      </c>
      <c r="M95" s="63">
        <v>12000</v>
      </c>
      <c r="N95" s="64">
        <v>0.1061196</v>
      </c>
      <c r="O95" s="64">
        <v>0.0052148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s="63" customFormat="1" ht="12.75">
      <c r="A96" s="63">
        <v>154</v>
      </c>
      <c r="B96" s="63" t="s">
        <v>62</v>
      </c>
      <c r="C96" s="63">
        <v>1956</v>
      </c>
      <c r="D96" s="63">
        <v>1956</v>
      </c>
      <c r="E96" s="64">
        <v>0.9713255800154276</v>
      </c>
      <c r="F96" s="65" t="s">
        <v>20</v>
      </c>
      <c r="G96" s="65" t="s">
        <v>20</v>
      </c>
      <c r="H96" s="66">
        <v>1</v>
      </c>
      <c r="I96" s="63">
        <v>0</v>
      </c>
      <c r="J96" s="63">
        <v>0</v>
      </c>
      <c r="K96" s="63">
        <v>23</v>
      </c>
      <c r="L96" s="63">
        <v>1500</v>
      </c>
      <c r="M96" s="63">
        <v>2502</v>
      </c>
      <c r="N96" s="64">
        <v>0.1702454</v>
      </c>
      <c r="O96" s="64">
        <v>0.0050258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s="63" customFormat="1" ht="12.75">
      <c r="A97" s="63">
        <v>72</v>
      </c>
      <c r="B97" s="63" t="s">
        <v>54</v>
      </c>
      <c r="C97" s="63">
        <v>1893</v>
      </c>
      <c r="D97" s="63">
        <v>1893</v>
      </c>
      <c r="E97" s="64">
        <v>0.9751782296490444</v>
      </c>
      <c r="F97" s="65" t="s">
        <v>20</v>
      </c>
      <c r="G97" s="65" t="s">
        <v>20</v>
      </c>
      <c r="H97" s="66">
        <v>1</v>
      </c>
      <c r="I97" s="63">
        <v>0</v>
      </c>
      <c r="J97" s="63">
        <v>0</v>
      </c>
      <c r="K97" s="63">
        <v>22</v>
      </c>
      <c r="L97" s="63">
        <v>250</v>
      </c>
      <c r="M97" s="63">
        <v>750</v>
      </c>
      <c r="N97" s="64">
        <v>0.0946154</v>
      </c>
      <c r="O97" s="64">
        <v>0.0024083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s="63" customFormat="1" ht="12.75">
      <c r="A98" s="63">
        <v>25</v>
      </c>
      <c r="B98" s="63" t="s">
        <v>52</v>
      </c>
      <c r="C98" s="63">
        <v>1856</v>
      </c>
      <c r="D98" s="63">
        <v>1857</v>
      </c>
      <c r="E98" s="64">
        <v>0.980779417203299</v>
      </c>
      <c r="F98" s="65" t="s">
        <v>20</v>
      </c>
      <c r="G98" s="65" t="s">
        <v>20</v>
      </c>
      <c r="H98" s="66">
        <v>1</v>
      </c>
      <c r="I98" s="63">
        <v>0</v>
      </c>
      <c r="J98" s="63">
        <v>0</v>
      </c>
      <c r="K98" s="63">
        <v>141</v>
      </c>
      <c r="L98" s="63">
        <v>500</v>
      </c>
      <c r="M98" s="63">
        <v>1500</v>
      </c>
      <c r="N98" s="64">
        <v>0.2956996</v>
      </c>
      <c r="O98" s="64">
        <v>0.0057949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s="63" customFormat="1" ht="12.75">
      <c r="A99" s="63">
        <v>65</v>
      </c>
      <c r="B99" s="63" t="s">
        <v>49</v>
      </c>
      <c r="C99" s="63">
        <v>1882</v>
      </c>
      <c r="D99" s="63">
        <v>1882</v>
      </c>
      <c r="E99" s="64">
        <v>0.9810956784759003</v>
      </c>
      <c r="F99" s="65" t="s">
        <v>20</v>
      </c>
      <c r="G99" s="65" t="s">
        <v>20</v>
      </c>
      <c r="H99" s="66">
        <v>1</v>
      </c>
      <c r="I99" s="63">
        <v>0</v>
      </c>
      <c r="J99" s="63">
        <v>0</v>
      </c>
      <c r="K99" s="63">
        <v>67</v>
      </c>
      <c r="L99" s="63">
        <v>67</v>
      </c>
      <c r="M99" s="63">
        <v>2165</v>
      </c>
      <c r="N99" s="64">
        <v>0.2116762</v>
      </c>
      <c r="O99" s="64">
        <v>0.0040787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s="63" customFormat="1" ht="12.75">
      <c r="A100" s="63">
        <v>184</v>
      </c>
      <c r="B100" s="63" t="s">
        <v>46</v>
      </c>
      <c r="C100" s="63">
        <v>1974</v>
      </c>
      <c r="D100" s="63">
        <v>1974</v>
      </c>
      <c r="E100" s="64">
        <v>0.9834900895643</v>
      </c>
      <c r="F100" s="65" t="s">
        <v>20</v>
      </c>
      <c r="G100" s="65" t="s">
        <v>20</v>
      </c>
      <c r="H100" s="66">
        <v>1</v>
      </c>
      <c r="I100" s="63">
        <v>0</v>
      </c>
      <c r="J100" s="63">
        <v>0</v>
      </c>
      <c r="K100" s="63">
        <v>13</v>
      </c>
      <c r="L100" s="63">
        <v>1000</v>
      </c>
      <c r="M100" s="63">
        <v>500</v>
      </c>
      <c r="N100" s="64">
        <v>0.0087627</v>
      </c>
      <c r="O100" s="64">
        <v>0.0001471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63" customFormat="1" ht="12.75">
      <c r="A101" s="63">
        <v>142</v>
      </c>
      <c r="B101" s="63" t="s">
        <v>42</v>
      </c>
      <c r="C101" s="63">
        <v>1939</v>
      </c>
      <c r="D101" s="63">
        <v>1940</v>
      </c>
      <c r="E101" s="64">
        <v>0.9871800002572719</v>
      </c>
      <c r="F101" s="65" t="s">
        <v>20</v>
      </c>
      <c r="G101" s="65" t="s">
        <v>20</v>
      </c>
      <c r="H101" s="66">
        <v>1</v>
      </c>
      <c r="I101" s="63">
        <v>0</v>
      </c>
      <c r="J101" s="63">
        <v>0</v>
      </c>
      <c r="K101" s="63">
        <v>104</v>
      </c>
      <c r="L101" s="63">
        <v>50000</v>
      </c>
      <c r="M101" s="63">
        <v>24900</v>
      </c>
      <c r="N101" s="64">
        <v>0.1381359</v>
      </c>
      <c r="O101" s="64">
        <v>0.0017939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</sheetData>
  <mergeCells count="7">
    <mergeCell ref="A10:J10"/>
    <mergeCell ref="A15:J15"/>
    <mergeCell ref="A1:J1"/>
    <mergeCell ref="A2:J2"/>
    <mergeCell ref="A3:J3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>
    <tabColor indexed="40"/>
  </sheetPr>
  <dimension ref="A1:X84"/>
  <sheetViews>
    <sheetView zoomScale="75" zoomScaleNormal="75" workbookViewId="0" topLeftCell="C46">
      <selection activeCell="H70" sqref="H70"/>
    </sheetView>
  </sheetViews>
  <sheetFormatPr defaultColWidth="9.140625" defaultRowHeight="12.75"/>
  <sheetData>
    <row r="1" spans="1:24" ht="25.5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386</v>
      </c>
      <c r="I1" s="12" t="s">
        <v>21</v>
      </c>
      <c r="N1" s="8"/>
      <c r="O1" s="8"/>
      <c r="P1" s="140"/>
      <c r="Q1" s="109"/>
      <c r="R1" s="8"/>
      <c r="S1" s="109"/>
      <c r="T1" s="8"/>
      <c r="U1" s="109"/>
      <c r="V1" s="8"/>
      <c r="W1" s="8"/>
      <c r="X1" s="8"/>
    </row>
    <row r="2" spans="1:24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8">
        <f>E2</f>
        <v>0.8294401951354046</v>
      </c>
      <c r="I2">
        <v>1</v>
      </c>
      <c r="N2" s="8"/>
      <c r="O2" s="8"/>
      <c r="P2" s="140">
        <f>H2/(1-H2)</f>
        <v>4.863046107457048</v>
      </c>
      <c r="Q2" s="109"/>
      <c r="R2" s="8"/>
      <c r="S2" s="109"/>
      <c r="T2" s="8"/>
      <c r="U2" s="109"/>
      <c r="V2" s="8"/>
      <c r="W2" s="8"/>
      <c r="X2" s="8"/>
    </row>
    <row r="3" spans="1:24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8">
        <f>SUM(E$2:E3)/I3</f>
        <v>0.7789794871706873</v>
      </c>
      <c r="I3">
        <f aca="true" t="shared" si="0" ref="I3:I40">I2+1</f>
        <v>2</v>
      </c>
      <c r="J3" t="s">
        <v>383</v>
      </c>
      <c r="M3">
        <f>STDEVP(E2:E40)</f>
        <v>0.29720110473409506</v>
      </c>
      <c r="N3" s="8">
        <f>STDEVP($E$2:E3)</f>
        <v>0.050460707964717584</v>
      </c>
      <c r="O3" s="8"/>
      <c r="P3" s="140">
        <f aca="true" t="shared" si="1" ref="P3:P40">H3/(1-H3)</f>
        <v>3.5244669248065184</v>
      </c>
      <c r="Q3" s="8"/>
      <c r="R3" s="8"/>
      <c r="S3" s="8"/>
      <c r="T3" s="8"/>
      <c r="U3" s="8"/>
      <c r="V3" s="8"/>
      <c r="W3" s="8"/>
      <c r="X3" s="8"/>
    </row>
    <row r="4" spans="1:24" ht="12.75">
      <c r="A4">
        <v>7</v>
      </c>
      <c r="B4" t="s">
        <v>143</v>
      </c>
      <c r="C4">
        <v>1846</v>
      </c>
      <c r="D4">
        <v>1848</v>
      </c>
      <c r="E4" s="8">
        <v>0.8218463744627437</v>
      </c>
      <c r="F4" s="5" t="s">
        <v>20</v>
      </c>
      <c r="G4" s="5" t="s">
        <v>20</v>
      </c>
      <c r="H4" s="8">
        <f>SUM(E$2:E4)/I4</f>
        <v>0.7932684496013728</v>
      </c>
      <c r="I4">
        <f t="shared" si="0"/>
        <v>3</v>
      </c>
      <c r="J4" t="s">
        <v>384</v>
      </c>
      <c r="M4">
        <f>STDEVP(E2:E22)</f>
        <v>0.2512343026370478</v>
      </c>
      <c r="N4" s="8">
        <f>STDEVP($E$2:E4)</f>
        <v>0.045889769305276995</v>
      </c>
      <c r="O4" s="8"/>
      <c r="P4" s="140">
        <f t="shared" si="1"/>
        <v>3.8371910241652225</v>
      </c>
      <c r="Q4" s="8"/>
      <c r="R4" s="8"/>
      <c r="S4" s="8"/>
      <c r="T4" s="8"/>
      <c r="U4" s="8"/>
      <c r="V4" s="8"/>
      <c r="W4" s="8"/>
      <c r="X4" s="8"/>
    </row>
    <row r="5" spans="1:24" ht="12.75">
      <c r="A5">
        <v>16</v>
      </c>
      <c r="B5" t="s">
        <v>57</v>
      </c>
      <c r="C5">
        <v>1849</v>
      </c>
      <c r="D5">
        <v>1849</v>
      </c>
      <c r="E5" s="8">
        <v>0.9444086844946271</v>
      </c>
      <c r="F5" s="5" t="s">
        <v>20</v>
      </c>
      <c r="G5" s="5" t="s">
        <v>20</v>
      </c>
      <c r="H5" s="8">
        <f>SUM(E$2:E5)/I5</f>
        <v>0.8310535083246864</v>
      </c>
      <c r="I5">
        <f t="shared" si="0"/>
        <v>4</v>
      </c>
      <c r="J5" t="s">
        <v>385</v>
      </c>
      <c r="M5">
        <f>STDEVP(E23:E40)</f>
        <v>0.339318619702055</v>
      </c>
      <c r="N5" s="8">
        <f>STDEVP($E$2:E5)</f>
        <v>0.07656719391058643</v>
      </c>
      <c r="O5" s="8"/>
      <c r="P5" s="140">
        <f t="shared" si="1"/>
        <v>4.919033831858608</v>
      </c>
      <c r="Q5" s="8"/>
      <c r="R5" s="8"/>
      <c r="S5" s="8"/>
      <c r="T5" s="8"/>
      <c r="U5" s="8"/>
      <c r="V5" s="8"/>
      <c r="W5" s="8"/>
      <c r="X5" s="8"/>
    </row>
    <row r="6" spans="1:24" ht="12.75">
      <c r="A6">
        <v>25</v>
      </c>
      <c r="B6" t="s">
        <v>52</v>
      </c>
      <c r="C6">
        <v>1856</v>
      </c>
      <c r="D6">
        <v>1857</v>
      </c>
      <c r="E6" s="8">
        <v>0.980779417203299</v>
      </c>
      <c r="F6" s="5" t="s">
        <v>20</v>
      </c>
      <c r="G6" s="5" t="s">
        <v>20</v>
      </c>
      <c r="H6" s="8">
        <f>SUM(E$2:E6)/I6</f>
        <v>0.8609986901004089</v>
      </c>
      <c r="I6">
        <f t="shared" si="0"/>
        <v>5</v>
      </c>
      <c r="N6" s="8">
        <f>STDEVP($E$2:E6)</f>
        <v>0.09097738066683157</v>
      </c>
      <c r="O6" s="8"/>
      <c r="P6" s="140">
        <f t="shared" si="1"/>
        <v>6.194176808278707</v>
      </c>
      <c r="Q6" s="109"/>
      <c r="R6" s="109"/>
      <c r="S6" s="109"/>
      <c r="T6" s="109"/>
      <c r="U6" s="109"/>
      <c r="V6" s="8"/>
      <c r="W6" s="8"/>
      <c r="X6" s="8"/>
    </row>
    <row r="7" spans="1:24" ht="12.75">
      <c r="A7">
        <v>28</v>
      </c>
      <c r="B7" t="s">
        <v>76</v>
      </c>
      <c r="C7">
        <v>1859</v>
      </c>
      <c r="D7">
        <v>1859</v>
      </c>
      <c r="E7" s="8">
        <v>0.15243280342799903</v>
      </c>
      <c r="F7" s="5" t="s">
        <v>20</v>
      </c>
      <c r="G7" s="5" t="s">
        <v>20</v>
      </c>
      <c r="H7" s="8">
        <f>SUM(E$2:E7)/I7</f>
        <v>0.7429043756550072</v>
      </c>
      <c r="I7">
        <f t="shared" si="0"/>
        <v>6</v>
      </c>
      <c r="N7" s="8">
        <f>STDEVP($E$2:E7)</f>
        <v>0.2768189637334811</v>
      </c>
      <c r="O7" s="8"/>
      <c r="P7" s="140">
        <f t="shared" si="1"/>
        <v>2.88960334329967</v>
      </c>
      <c r="Q7" s="109"/>
      <c r="R7" s="109"/>
      <c r="S7" s="109"/>
      <c r="T7" s="109"/>
      <c r="U7" s="109"/>
      <c r="V7" s="8"/>
      <c r="W7" s="8"/>
      <c r="X7" s="8"/>
    </row>
    <row r="8" spans="1:24" ht="12.75">
      <c r="A8">
        <v>31</v>
      </c>
      <c r="B8" t="s">
        <v>146</v>
      </c>
      <c r="C8">
        <v>1859</v>
      </c>
      <c r="D8">
        <v>1860</v>
      </c>
      <c r="E8" s="8">
        <v>0.9081070244114609</v>
      </c>
      <c r="F8" s="5" t="s">
        <v>20</v>
      </c>
      <c r="G8" s="5" t="s">
        <v>20</v>
      </c>
      <c r="H8" s="8">
        <f>SUM(E$2:E8)/I8</f>
        <v>0.7665047540487863</v>
      </c>
      <c r="I8">
        <f t="shared" si="0"/>
        <v>7</v>
      </c>
      <c r="N8" s="8">
        <f>STDEVP($E$2:E8)</f>
        <v>0.26272351089221196</v>
      </c>
      <c r="O8" s="8"/>
      <c r="P8" s="140">
        <f t="shared" si="1"/>
        <v>3.2827424426831326</v>
      </c>
      <c r="Q8" s="109"/>
      <c r="R8" s="8"/>
      <c r="S8" s="109"/>
      <c r="T8" s="8"/>
      <c r="U8" s="109"/>
      <c r="V8" s="8"/>
      <c r="W8" s="8"/>
      <c r="X8" s="8"/>
    </row>
    <row r="9" spans="1:24" ht="12.75">
      <c r="A9">
        <v>34</v>
      </c>
      <c r="B9" t="s">
        <v>147</v>
      </c>
      <c r="C9">
        <v>1860</v>
      </c>
      <c r="D9">
        <v>1860</v>
      </c>
      <c r="E9" s="8">
        <v>0.8617575609800151</v>
      </c>
      <c r="F9" s="5" t="s">
        <v>20</v>
      </c>
      <c r="G9" s="5" t="s">
        <v>20</v>
      </c>
      <c r="H9" s="8">
        <f>SUM(E$2:E9)/I9</f>
        <v>0.7784113549151899</v>
      </c>
      <c r="I9">
        <f t="shared" si="0"/>
        <v>8</v>
      </c>
      <c r="N9" s="8">
        <f>STDEVP($E$2:E9)</f>
        <v>0.24776613527262312</v>
      </c>
      <c r="O9" s="8"/>
      <c r="P9" s="140">
        <f t="shared" si="1"/>
        <v>3.5128666210187043</v>
      </c>
      <c r="Q9" s="109"/>
      <c r="R9" s="8"/>
      <c r="S9" s="109"/>
      <c r="T9" s="8"/>
      <c r="U9" s="109"/>
      <c r="V9" s="8"/>
      <c r="W9" s="8"/>
      <c r="X9" s="8"/>
    </row>
    <row r="10" spans="1:24" ht="12.75">
      <c r="A10">
        <v>37</v>
      </c>
      <c r="B10" t="s">
        <v>148</v>
      </c>
      <c r="C10">
        <v>1860</v>
      </c>
      <c r="D10">
        <v>1861</v>
      </c>
      <c r="E10" s="8">
        <v>0.64720071982782</v>
      </c>
      <c r="F10" s="5" t="s">
        <v>20</v>
      </c>
      <c r="G10" s="5" t="s">
        <v>20</v>
      </c>
      <c r="H10" s="8">
        <f>SUM(E$2:E10)/I10</f>
        <v>0.7638323954610376</v>
      </c>
      <c r="I10">
        <f t="shared" si="0"/>
        <v>9</v>
      </c>
      <c r="N10" s="8">
        <f>STDEVP($E$2:E10)</f>
        <v>0.23720778011753343</v>
      </c>
      <c r="O10" s="8"/>
      <c r="P10" s="140">
        <f t="shared" si="1"/>
        <v>3.234280996973158</v>
      </c>
      <c r="Q10" s="8"/>
      <c r="R10" s="8"/>
      <c r="S10" s="8"/>
      <c r="T10" s="8"/>
      <c r="U10" s="8"/>
      <c r="V10" s="8"/>
      <c r="W10" s="8"/>
      <c r="X10" s="8"/>
    </row>
    <row r="11" spans="1:24" ht="12.75">
      <c r="A11">
        <v>43</v>
      </c>
      <c r="B11" t="s">
        <v>149</v>
      </c>
      <c r="C11">
        <v>1863</v>
      </c>
      <c r="D11">
        <v>1863</v>
      </c>
      <c r="E11" s="8">
        <v>0.7650384651033459</v>
      </c>
      <c r="F11" s="5" t="s">
        <v>20</v>
      </c>
      <c r="G11" s="5" t="s">
        <v>20</v>
      </c>
      <c r="H11" s="8">
        <f>SUM(E$2:E11)/I11</f>
        <v>0.7639530024252685</v>
      </c>
      <c r="I11">
        <f t="shared" si="0"/>
        <v>10</v>
      </c>
      <c r="N11" s="8">
        <f>STDEVP($E$2:E11)</f>
        <v>0.22503535004042757</v>
      </c>
      <c r="O11" s="8"/>
      <c r="P11" s="140">
        <f t="shared" si="1"/>
        <v>3.236444480440402</v>
      </c>
      <c r="Q11" s="109"/>
      <c r="R11" s="8"/>
      <c r="S11" s="109"/>
      <c r="T11" s="8"/>
      <c r="U11" s="109"/>
      <c r="V11" s="8"/>
      <c r="W11" s="8"/>
      <c r="X11" s="8"/>
    </row>
    <row r="12" spans="1:24" ht="12.75">
      <c r="A12">
        <v>49</v>
      </c>
      <c r="B12" t="s">
        <v>122</v>
      </c>
      <c r="C12">
        <v>1864</v>
      </c>
      <c r="D12">
        <v>1870</v>
      </c>
      <c r="E12" s="8">
        <v>0.8222739272450669</v>
      </c>
      <c r="F12" s="5" t="s">
        <v>20</v>
      </c>
      <c r="G12" s="5" t="s">
        <v>20</v>
      </c>
      <c r="H12" s="8">
        <f>SUM(E$2:E12)/I12</f>
        <v>0.7692549046816137</v>
      </c>
      <c r="I12">
        <f t="shared" si="0"/>
        <v>11</v>
      </c>
      <c r="N12" s="8">
        <f>STDEVP($E$2:E12)</f>
        <v>0.2152168475382068</v>
      </c>
      <c r="O12" s="8"/>
      <c r="P12" s="140">
        <f t="shared" si="1"/>
        <v>3.333786590870683</v>
      </c>
      <c r="Q12" s="8"/>
      <c r="R12" s="8"/>
      <c r="S12" s="8"/>
      <c r="T12" s="8"/>
      <c r="U12" s="8"/>
      <c r="V12" s="8"/>
      <c r="W12" s="8"/>
      <c r="X12" s="8"/>
    </row>
    <row r="13" spans="1:24" ht="12.75">
      <c r="A13">
        <v>55</v>
      </c>
      <c r="B13" t="s">
        <v>100</v>
      </c>
      <c r="C13">
        <v>1866</v>
      </c>
      <c r="D13">
        <v>1866</v>
      </c>
      <c r="E13" s="8">
        <v>0.4583506418732344</v>
      </c>
      <c r="F13" s="5" t="s">
        <v>20</v>
      </c>
      <c r="G13" s="5" t="s">
        <v>20</v>
      </c>
      <c r="H13" s="8">
        <f>SUM(E$2:E13)/I13</f>
        <v>0.7433462161142489</v>
      </c>
      <c r="I13">
        <f t="shared" si="0"/>
        <v>12</v>
      </c>
      <c r="N13" s="8">
        <f>STDEVP($E$2:E13)</f>
        <v>0.22325388108238522</v>
      </c>
      <c r="O13" s="8"/>
      <c r="P13" s="140">
        <f t="shared" si="1"/>
        <v>2.8962994617104414</v>
      </c>
      <c r="Q13" s="109"/>
      <c r="R13" s="8"/>
      <c r="S13" s="109"/>
      <c r="T13" s="8"/>
      <c r="U13" s="109"/>
      <c r="V13" s="8"/>
      <c r="W13" s="8"/>
      <c r="X13" s="8"/>
    </row>
    <row r="14" spans="1:24" ht="12.75">
      <c r="A14">
        <v>58</v>
      </c>
      <c r="B14" t="s">
        <v>181</v>
      </c>
      <c r="C14">
        <v>1870</v>
      </c>
      <c r="D14">
        <v>1871</v>
      </c>
      <c r="E14" s="8">
        <v>0.473</v>
      </c>
      <c r="F14" s="5" t="s">
        <v>20</v>
      </c>
      <c r="G14" s="5" t="s">
        <v>20</v>
      </c>
      <c r="H14" s="8">
        <f>SUM(E$2:E14)/I14</f>
        <v>0.7225503533362297</v>
      </c>
      <c r="I14">
        <f t="shared" si="0"/>
        <v>13</v>
      </c>
      <c r="N14" s="8">
        <f>STDEVP($E$2:E14)</f>
        <v>0.2262695021385909</v>
      </c>
      <c r="O14" s="8"/>
      <c r="P14" s="140">
        <f t="shared" si="1"/>
        <v>2.6042576086314453</v>
      </c>
      <c r="Q14" s="109"/>
      <c r="R14" s="8"/>
      <c r="S14" s="109"/>
      <c r="T14" s="8"/>
      <c r="U14" s="109"/>
      <c r="V14" s="8"/>
      <c r="W14" s="8"/>
      <c r="X14" s="8"/>
    </row>
    <row r="15" spans="1:24" ht="12.75">
      <c r="A15">
        <v>60</v>
      </c>
      <c r="B15" t="s">
        <v>150</v>
      </c>
      <c r="C15">
        <v>1876</v>
      </c>
      <c r="D15">
        <v>1876</v>
      </c>
      <c r="E15" s="8">
        <v>0.47999297999297996</v>
      </c>
      <c r="F15" s="5" t="s">
        <v>20</v>
      </c>
      <c r="G15" s="5" t="s">
        <v>20</v>
      </c>
      <c r="H15" s="8">
        <f>SUM(E$2:E15)/I15</f>
        <v>0.7052248266688548</v>
      </c>
      <c r="I15">
        <f t="shared" si="0"/>
        <v>14</v>
      </c>
      <c r="N15" s="8">
        <f>STDEVP($E$2:E15)</f>
        <v>0.22681083746744055</v>
      </c>
      <c r="O15" s="8"/>
      <c r="P15" s="140">
        <f t="shared" si="1"/>
        <v>2.392415951110705</v>
      </c>
      <c r="Q15" s="109"/>
      <c r="R15" s="109"/>
      <c r="S15" s="109"/>
      <c r="T15" s="109"/>
      <c r="U15" s="109"/>
      <c r="V15" s="8"/>
      <c r="W15" s="8"/>
      <c r="X15" s="8"/>
    </row>
    <row r="16" spans="1:24" ht="12.75">
      <c r="A16">
        <v>61</v>
      </c>
      <c r="B16" t="s">
        <v>142</v>
      </c>
      <c r="C16">
        <v>1877</v>
      </c>
      <c r="D16">
        <v>1878</v>
      </c>
      <c r="E16" s="8">
        <v>0.7969822950027192</v>
      </c>
      <c r="F16" s="5" t="s">
        <v>20</v>
      </c>
      <c r="G16" s="5" t="s">
        <v>20</v>
      </c>
      <c r="H16" s="8">
        <f>SUM(E$2:E16)/I16</f>
        <v>0.7113419912244457</v>
      </c>
      <c r="I16">
        <f t="shared" si="0"/>
        <v>15</v>
      </c>
      <c r="N16" s="8">
        <f>STDEVP($E$2:E16)</f>
        <v>0.22031225134031676</v>
      </c>
      <c r="O16" s="8"/>
      <c r="P16" s="140">
        <f t="shared" si="1"/>
        <v>2.4643071371615712</v>
      </c>
      <c r="Q16" s="8"/>
      <c r="R16" s="8"/>
      <c r="S16" s="8"/>
      <c r="T16" s="8"/>
      <c r="U16" s="8"/>
      <c r="V16" s="8"/>
      <c r="W16" s="8"/>
      <c r="X16" s="8"/>
    </row>
    <row r="17" spans="1:24" ht="12.75">
      <c r="A17">
        <v>64</v>
      </c>
      <c r="B17" t="s">
        <v>123</v>
      </c>
      <c r="C17">
        <v>1879</v>
      </c>
      <c r="D17">
        <v>1883</v>
      </c>
      <c r="E17" s="8">
        <v>0.7307064774025127</v>
      </c>
      <c r="F17" s="5" t="s">
        <v>20</v>
      </c>
      <c r="G17" s="5" t="s">
        <v>20</v>
      </c>
      <c r="H17" s="8">
        <f>SUM(E$2:E17)/I17</f>
        <v>0.712552271610575</v>
      </c>
      <c r="I17">
        <f t="shared" si="0"/>
        <v>16</v>
      </c>
      <c r="N17" s="8">
        <f>STDEVP($E$2:E17)</f>
        <v>0.21336791409246514</v>
      </c>
      <c r="O17" s="8"/>
      <c r="P17" s="140">
        <f t="shared" si="1"/>
        <v>2.4788933821220946</v>
      </c>
      <c r="Q17" s="109"/>
      <c r="R17" s="8"/>
      <c r="S17" s="109"/>
      <c r="T17" s="8"/>
      <c r="U17" s="109"/>
      <c r="V17" s="8"/>
      <c r="W17" s="8"/>
      <c r="X17" s="8"/>
    </row>
    <row r="18" spans="1:24" ht="12.75">
      <c r="A18">
        <v>65</v>
      </c>
      <c r="B18" t="s">
        <v>49</v>
      </c>
      <c r="C18">
        <v>1882</v>
      </c>
      <c r="D18">
        <v>1882</v>
      </c>
      <c r="E18" s="8">
        <v>0.9810956784759003</v>
      </c>
      <c r="F18" s="5" t="s">
        <v>20</v>
      </c>
      <c r="G18" s="5" t="s">
        <v>20</v>
      </c>
      <c r="H18" s="8">
        <f>SUM(E$2:E18)/I18</f>
        <v>0.728348942602653</v>
      </c>
      <c r="I18">
        <f t="shared" si="0"/>
        <v>17</v>
      </c>
      <c r="N18" s="8">
        <f>STDEVP($E$2:E18)</f>
        <v>0.2164265039972755</v>
      </c>
      <c r="O18" s="8"/>
      <c r="P18" s="140">
        <f t="shared" si="1"/>
        <v>2.6811931069986197</v>
      </c>
      <c r="Q18" s="109"/>
      <c r="R18" s="8"/>
      <c r="S18" s="109"/>
      <c r="T18" s="8"/>
      <c r="U18" s="109"/>
      <c r="V18" s="8"/>
      <c r="W18" s="8"/>
      <c r="X18" s="8"/>
    </row>
    <row r="19" spans="1:24" ht="12.75">
      <c r="A19">
        <v>67</v>
      </c>
      <c r="B19" t="s">
        <v>151</v>
      </c>
      <c r="C19">
        <v>1884</v>
      </c>
      <c r="D19">
        <v>1885</v>
      </c>
      <c r="E19" s="8">
        <v>0.39199288643269303</v>
      </c>
      <c r="F19" s="5" t="s">
        <v>20</v>
      </c>
      <c r="G19" s="5" t="s">
        <v>20</v>
      </c>
      <c r="H19" s="8">
        <f>SUM(E$2:E19)/I19</f>
        <v>0.7096624950376552</v>
      </c>
      <c r="I19">
        <f t="shared" si="0"/>
        <v>18</v>
      </c>
      <c r="N19" s="8">
        <f>STDEVP($E$2:E19)</f>
        <v>0.22399620959933264</v>
      </c>
      <c r="O19" s="8"/>
      <c r="P19" s="140">
        <f t="shared" si="1"/>
        <v>2.444267388499101</v>
      </c>
      <c r="Q19" s="109"/>
      <c r="R19" s="109"/>
      <c r="S19" s="8"/>
      <c r="T19" s="109"/>
      <c r="U19" s="8"/>
      <c r="V19" s="8"/>
      <c r="W19" s="8"/>
      <c r="X19" s="8"/>
    </row>
    <row r="20" spans="1:24" ht="12.75">
      <c r="A20">
        <v>72</v>
      </c>
      <c r="B20" t="s">
        <v>54</v>
      </c>
      <c r="C20">
        <v>1893</v>
      </c>
      <c r="D20">
        <v>1893</v>
      </c>
      <c r="E20" s="8">
        <v>0.9751782296490444</v>
      </c>
      <c r="F20" s="5" t="s">
        <v>20</v>
      </c>
      <c r="G20" s="5" t="s">
        <v>20</v>
      </c>
      <c r="H20" s="8">
        <f>SUM(E$2:E20)/I20</f>
        <v>0.7236370073856231</v>
      </c>
      <c r="I20">
        <f t="shared" si="0"/>
        <v>19</v>
      </c>
      <c r="J20" s="15"/>
      <c r="K20" s="15"/>
      <c r="N20" s="8">
        <f>STDEVP($E$2:E20)</f>
        <v>0.22593962711098214</v>
      </c>
      <c r="O20" s="8"/>
      <c r="P20" s="140">
        <f t="shared" si="1"/>
        <v>2.618429481241542</v>
      </c>
      <c r="Q20" s="8"/>
      <c r="R20" s="8"/>
      <c r="S20" s="8"/>
      <c r="T20" s="8"/>
      <c r="U20" s="8"/>
      <c r="V20" s="8"/>
      <c r="W20" s="8"/>
      <c r="X20" s="8"/>
    </row>
    <row r="21" spans="1:24" ht="12.75">
      <c r="A21">
        <v>73</v>
      </c>
      <c r="B21" t="s">
        <v>78</v>
      </c>
      <c r="C21">
        <v>1894</v>
      </c>
      <c r="D21">
        <v>1895</v>
      </c>
      <c r="E21" s="8">
        <v>0.15497080833972227</v>
      </c>
      <c r="F21" s="5" t="s">
        <v>20</v>
      </c>
      <c r="G21" s="5" t="s">
        <v>20</v>
      </c>
      <c r="H21" s="8">
        <f>SUM(E$2:E21)/I21</f>
        <v>0.695203697433328</v>
      </c>
      <c r="I21">
        <f t="shared" si="0"/>
        <v>20</v>
      </c>
      <c r="N21" s="8">
        <f>STDEVP($E$2:E21)</f>
        <v>0.25269920563017123</v>
      </c>
      <c r="O21" s="8"/>
      <c r="P21" s="140">
        <f t="shared" si="1"/>
        <v>2.2808796943370306</v>
      </c>
      <c r="Q21" s="109"/>
      <c r="R21" s="109"/>
      <c r="S21" s="8"/>
      <c r="T21" s="109"/>
      <c r="U21" s="8"/>
      <c r="V21" s="8"/>
      <c r="W21" s="8"/>
      <c r="X21" s="8"/>
    </row>
    <row r="22" spans="1:24" ht="12.75">
      <c r="A22">
        <v>79</v>
      </c>
      <c r="B22" t="s">
        <v>153</v>
      </c>
      <c r="C22">
        <v>1898</v>
      </c>
      <c r="D22">
        <v>1898</v>
      </c>
      <c r="E22" s="8">
        <v>0.9205303952879911</v>
      </c>
      <c r="F22" s="5" t="s">
        <v>20</v>
      </c>
      <c r="G22" s="5" t="s">
        <v>20</v>
      </c>
      <c r="H22" s="8">
        <f>SUM(E$2:E22)/I22</f>
        <v>0.705933540188312</v>
      </c>
      <c r="I22">
        <f t="shared" si="0"/>
        <v>21</v>
      </c>
      <c r="N22" s="8">
        <f>STDEVP($E$2:E22)</f>
        <v>0.2512343026370478</v>
      </c>
      <c r="O22" s="8"/>
      <c r="P22" s="140">
        <f t="shared" si="1"/>
        <v>2.40059182757657</v>
      </c>
      <c r="Q22" s="109"/>
      <c r="R22" s="8"/>
      <c r="S22" s="109"/>
      <c r="T22" s="8"/>
      <c r="U22" s="109"/>
      <c r="V22" s="8"/>
      <c r="W22" s="8"/>
      <c r="X22" s="8"/>
    </row>
    <row r="23" spans="1:24" ht="12.75">
      <c r="A23">
        <v>82</v>
      </c>
      <c r="B23" t="s">
        <v>102</v>
      </c>
      <c r="C23">
        <v>1900</v>
      </c>
      <c r="D23">
        <v>1900</v>
      </c>
      <c r="E23" s="8">
        <v>0.828197056718968</v>
      </c>
      <c r="F23" s="5" t="s">
        <v>20</v>
      </c>
      <c r="G23" s="5" t="s">
        <v>20</v>
      </c>
      <c r="H23" s="8">
        <f>SUM(E$2:E23)/I23</f>
        <v>0.7114909727578872</v>
      </c>
      <c r="I23">
        <f t="shared" si="0"/>
        <v>22</v>
      </c>
      <c r="N23" s="8">
        <f>STDEVP($E$2:E23)</f>
        <v>0.24677566804669193</v>
      </c>
      <c r="O23" s="8"/>
      <c r="P23" s="140">
        <f t="shared" si="1"/>
        <v>2.4660960509939738</v>
      </c>
      <c r="Q23" s="109"/>
      <c r="R23" s="109"/>
      <c r="S23" s="109"/>
      <c r="T23" s="109"/>
      <c r="U23" s="109"/>
      <c r="V23" s="8"/>
      <c r="W23" s="8"/>
      <c r="X23" s="8"/>
    </row>
    <row r="24" spans="1:24" ht="12.75">
      <c r="A24">
        <v>91</v>
      </c>
      <c r="B24" t="s">
        <v>104</v>
      </c>
      <c r="C24">
        <v>1907</v>
      </c>
      <c r="D24">
        <v>1907</v>
      </c>
      <c r="E24" s="8">
        <v>0.32402073732718895</v>
      </c>
      <c r="F24" s="5" t="s">
        <v>20</v>
      </c>
      <c r="G24" s="5" t="s">
        <v>20</v>
      </c>
      <c r="H24" s="8">
        <f>SUM(E$2:E24)/I24</f>
        <v>0.6946444407826394</v>
      </c>
      <c r="I24">
        <f t="shared" si="0"/>
        <v>23</v>
      </c>
      <c r="N24" s="8">
        <f>STDEVP($E$2:E24)</f>
        <v>0.25395709335579775</v>
      </c>
      <c r="O24" s="8"/>
      <c r="P24" s="140">
        <f t="shared" si="1"/>
        <v>2.27487078526765</v>
      </c>
      <c r="Q24" s="8"/>
      <c r="R24" s="8"/>
      <c r="S24" s="8"/>
      <c r="T24" s="8"/>
      <c r="U24" s="8"/>
      <c r="V24" s="8"/>
      <c r="W24" s="8"/>
      <c r="X24" s="8"/>
    </row>
    <row r="25" spans="1:24" ht="12.75">
      <c r="A25">
        <v>94</v>
      </c>
      <c r="B25" t="s">
        <v>146</v>
      </c>
      <c r="C25">
        <v>1909</v>
      </c>
      <c r="D25">
        <v>1910</v>
      </c>
      <c r="E25" s="8">
        <v>0.9221056375600214</v>
      </c>
      <c r="F25" s="5" t="s">
        <v>20</v>
      </c>
      <c r="G25" s="5" t="s">
        <v>20</v>
      </c>
      <c r="H25" s="8">
        <f>SUM(E$2:E25)/I25</f>
        <v>0.7041219906483637</v>
      </c>
      <c r="I25">
        <f t="shared" si="0"/>
        <v>24</v>
      </c>
      <c r="N25" s="8">
        <f>STDEVP($E$2:E25)</f>
        <v>0.25273087978421754</v>
      </c>
      <c r="O25" s="8"/>
      <c r="P25" s="140">
        <f t="shared" si="1"/>
        <v>2.379771285440648</v>
      </c>
      <c r="Q25" s="109"/>
      <c r="R25" s="8"/>
      <c r="S25" s="109"/>
      <c r="T25" s="8"/>
      <c r="U25" s="109"/>
      <c r="V25" s="8"/>
      <c r="W25" s="8"/>
      <c r="X25" s="8"/>
    </row>
    <row r="26" spans="1:24" ht="12.75">
      <c r="A26">
        <v>100</v>
      </c>
      <c r="B26" t="s">
        <v>124</v>
      </c>
      <c r="C26">
        <v>1912</v>
      </c>
      <c r="D26">
        <v>1913</v>
      </c>
      <c r="E26" s="8">
        <v>0.3016588723197741</v>
      </c>
      <c r="F26" s="5" t="s">
        <v>20</v>
      </c>
      <c r="G26" s="5" t="s">
        <v>20</v>
      </c>
      <c r="H26" s="8">
        <f>SUM(E$2:E26)/I26</f>
        <v>0.6880234659152201</v>
      </c>
      <c r="I26">
        <f t="shared" si="0"/>
        <v>25</v>
      </c>
      <c r="N26" s="8">
        <f>STDEVP($E$2:E26)</f>
        <v>0.2598805141957581</v>
      </c>
      <c r="O26" s="8"/>
      <c r="P26" s="140">
        <f t="shared" si="1"/>
        <v>2.205369285012472</v>
      </c>
      <c r="Q26" s="109"/>
      <c r="R26" s="109"/>
      <c r="S26" s="8"/>
      <c r="T26" s="109"/>
      <c r="U26" s="8"/>
      <c r="V26" s="8"/>
      <c r="W26" s="8"/>
      <c r="X26" s="8"/>
    </row>
    <row r="27" spans="1:24" ht="12.75">
      <c r="A27">
        <v>103</v>
      </c>
      <c r="B27" t="s">
        <v>105</v>
      </c>
      <c r="C27">
        <v>1913</v>
      </c>
      <c r="D27">
        <v>1913</v>
      </c>
      <c r="E27" s="8">
        <v>0.3668945481468367</v>
      </c>
      <c r="F27" s="5" t="s">
        <v>20</v>
      </c>
      <c r="G27" s="5" t="s">
        <v>20</v>
      </c>
      <c r="H27" s="8">
        <f>SUM(E$2:E27)/I27</f>
        <v>0.6756723536933593</v>
      </c>
      <c r="I27">
        <f t="shared" si="0"/>
        <v>26</v>
      </c>
      <c r="N27" s="8">
        <f>STDEVP($E$2:E27)</f>
        <v>0.2622098780625007</v>
      </c>
      <c r="O27" s="8"/>
      <c r="P27" s="140">
        <f t="shared" si="1"/>
        <v>2.0833017517554895</v>
      </c>
      <c r="Q27" s="109"/>
      <c r="R27" s="8"/>
      <c r="S27" s="109"/>
      <c r="T27" s="8"/>
      <c r="U27" s="109"/>
      <c r="V27" s="8"/>
      <c r="W27" s="8"/>
      <c r="X27" s="8"/>
    </row>
    <row r="28" spans="1:24" ht="12.75">
      <c r="A28">
        <v>112</v>
      </c>
      <c r="B28" t="s">
        <v>125</v>
      </c>
      <c r="C28">
        <v>1919</v>
      </c>
      <c r="D28">
        <v>1919</v>
      </c>
      <c r="E28" s="8">
        <v>0.8248436972145479</v>
      </c>
      <c r="F28" s="5" t="s">
        <v>20</v>
      </c>
      <c r="G28" s="5" t="s">
        <v>20</v>
      </c>
      <c r="H28" s="8">
        <f>SUM(E$2:E28)/I28</f>
        <v>0.6811972182682181</v>
      </c>
      <c r="I28">
        <f t="shared" si="0"/>
        <v>27</v>
      </c>
      <c r="N28" s="8">
        <f>STDEVP($E$2:E28)</f>
        <v>0.25884590455619144</v>
      </c>
      <c r="O28" s="8"/>
      <c r="P28" s="140">
        <f t="shared" si="1"/>
        <v>2.1367354907252007</v>
      </c>
      <c r="Q28" s="109"/>
      <c r="R28" s="8"/>
      <c r="S28" s="109"/>
      <c r="T28" s="8"/>
      <c r="U28" s="109"/>
      <c r="V28" s="8"/>
      <c r="W28" s="8"/>
      <c r="X28" s="8"/>
    </row>
    <row r="29" spans="1:24" ht="12.75">
      <c r="A29">
        <v>117</v>
      </c>
      <c r="B29" t="s">
        <v>159</v>
      </c>
      <c r="C29">
        <v>1920</v>
      </c>
      <c r="D29">
        <v>1920</v>
      </c>
      <c r="E29" s="8">
        <v>0.9480555739747397</v>
      </c>
      <c r="F29" s="5" t="s">
        <v>20</v>
      </c>
      <c r="G29" s="5" t="s">
        <v>20</v>
      </c>
      <c r="H29" s="8">
        <f>SUM(E$2:E29)/I29</f>
        <v>0.6907278738291652</v>
      </c>
      <c r="I29">
        <f t="shared" si="0"/>
        <v>28</v>
      </c>
      <c r="N29" s="8">
        <f>STDEVP($E$2:E29)</f>
        <v>0.2589610084540751</v>
      </c>
      <c r="O29" s="8"/>
      <c r="P29" s="140">
        <f t="shared" si="1"/>
        <v>2.2333984067080883</v>
      </c>
      <c r="Q29" s="8"/>
      <c r="R29" s="8"/>
      <c r="S29" s="8"/>
      <c r="T29" s="8"/>
      <c r="U29" s="8"/>
      <c r="V29" s="8"/>
      <c r="W29" s="8"/>
      <c r="X29" s="8"/>
    </row>
    <row r="30" spans="1:24" ht="12.75">
      <c r="A30">
        <v>121</v>
      </c>
      <c r="B30" t="s">
        <v>161</v>
      </c>
      <c r="C30">
        <v>1931</v>
      </c>
      <c r="D30">
        <v>1933</v>
      </c>
      <c r="E30" s="8">
        <v>0.24698252729322523</v>
      </c>
      <c r="F30" s="5" t="s">
        <v>20</v>
      </c>
      <c r="G30" s="5" t="s">
        <v>20</v>
      </c>
      <c r="H30" s="8">
        <f>SUM(E$2:E30)/I30</f>
        <v>0.6754263101555121</v>
      </c>
      <c r="I30">
        <f t="shared" si="0"/>
        <v>29</v>
      </c>
      <c r="N30" s="8">
        <f>STDEVP($E$2:E30)</f>
        <v>0.2670285044893556</v>
      </c>
      <c r="O30" s="8"/>
      <c r="P30" s="140">
        <f t="shared" si="1"/>
        <v>2.0809644505663023</v>
      </c>
      <c r="Q30" s="8"/>
      <c r="R30" s="8"/>
      <c r="S30" s="8"/>
      <c r="T30" s="8"/>
      <c r="U30" s="8"/>
      <c r="V30" s="8"/>
      <c r="W30" s="8"/>
      <c r="X30" s="8"/>
    </row>
    <row r="31" spans="1:24" ht="12.75">
      <c r="A31">
        <v>124</v>
      </c>
      <c r="B31" t="s">
        <v>162</v>
      </c>
      <c r="C31">
        <v>1932</v>
      </c>
      <c r="D31">
        <v>1935</v>
      </c>
      <c r="E31" s="8">
        <v>0.3309332335889284</v>
      </c>
      <c r="F31" s="5" t="s">
        <v>20</v>
      </c>
      <c r="G31" s="5" t="s">
        <v>20</v>
      </c>
      <c r="H31" s="8">
        <f>SUM(E$2:E31)/I31</f>
        <v>0.6639432076032927</v>
      </c>
      <c r="I31">
        <f t="shared" si="0"/>
        <v>30</v>
      </c>
      <c r="N31" s="8">
        <f>STDEVP($E$2:E31)</f>
        <v>0.26972467904392183</v>
      </c>
      <c r="O31" s="8"/>
      <c r="P31" s="140">
        <f t="shared" si="1"/>
        <v>1.9756875106381517</v>
      </c>
      <c r="Q31" s="8"/>
      <c r="R31" s="8"/>
      <c r="S31" s="8"/>
      <c r="T31" s="8"/>
      <c r="U31" s="8"/>
      <c r="V31" s="8"/>
      <c r="W31" s="8"/>
      <c r="X31" s="8"/>
    </row>
    <row r="32" spans="1:24" ht="12.75">
      <c r="A32">
        <v>142</v>
      </c>
      <c r="B32" t="s">
        <v>42</v>
      </c>
      <c r="C32">
        <v>1939</v>
      </c>
      <c r="D32">
        <v>1940</v>
      </c>
      <c r="E32" s="8">
        <v>0.9871800002572719</v>
      </c>
      <c r="F32" s="5" t="s">
        <v>20</v>
      </c>
      <c r="G32" s="5" t="s">
        <v>20</v>
      </c>
      <c r="H32" s="8">
        <f>SUM(E$2:E32)/I32</f>
        <v>0.6743702009147114</v>
      </c>
      <c r="I32">
        <f t="shared" si="0"/>
        <v>31</v>
      </c>
      <c r="N32" s="8">
        <f>STDEVP($E$2:E32)</f>
        <v>0.2714152699017256</v>
      </c>
      <c r="O32" s="8"/>
      <c r="P32" s="140">
        <f t="shared" si="1"/>
        <v>2.070972014259915</v>
      </c>
      <c r="Q32" s="8"/>
      <c r="R32" s="8"/>
      <c r="S32" s="8"/>
      <c r="T32" s="8"/>
      <c r="U32" s="8"/>
      <c r="V32" s="8"/>
      <c r="W32" s="8"/>
      <c r="X32" s="8"/>
    </row>
    <row r="33" spans="1:24" ht="12.75">
      <c r="A33">
        <v>145</v>
      </c>
      <c r="B33" t="s">
        <v>54</v>
      </c>
      <c r="C33">
        <v>1940</v>
      </c>
      <c r="D33">
        <v>1941</v>
      </c>
      <c r="E33" s="8">
        <v>0.04187408084983803</v>
      </c>
      <c r="F33" s="5" t="s">
        <v>20</v>
      </c>
      <c r="G33" s="5" t="s">
        <v>20</v>
      </c>
      <c r="H33" s="8">
        <f>SUM(E$2:E33)/I33</f>
        <v>0.6546046971626841</v>
      </c>
      <c r="I33">
        <f t="shared" si="0"/>
        <v>32</v>
      </c>
      <c r="N33" s="8">
        <f>STDEVP($E$2:E33)</f>
        <v>0.2889205907486442</v>
      </c>
      <c r="O33" s="8"/>
      <c r="P33" s="140">
        <f t="shared" si="1"/>
        <v>1.8952333508455628</v>
      </c>
      <c r="Q33" s="8"/>
      <c r="R33" s="8"/>
      <c r="S33" s="8"/>
      <c r="T33" s="8"/>
      <c r="U33" s="8"/>
      <c r="V33" s="8"/>
      <c r="W33" s="8"/>
      <c r="X33" s="8"/>
    </row>
    <row r="34" spans="1:24" ht="12.75">
      <c r="A34">
        <v>154</v>
      </c>
      <c r="B34" t="s">
        <v>62</v>
      </c>
      <c r="C34">
        <v>1956</v>
      </c>
      <c r="D34">
        <v>1956</v>
      </c>
      <c r="E34" s="8">
        <v>0.9713255800154276</v>
      </c>
      <c r="F34" s="5" t="s">
        <v>20</v>
      </c>
      <c r="G34" s="5" t="s">
        <v>20</v>
      </c>
      <c r="H34" s="8">
        <f>SUM(E$2:E34)/I34</f>
        <v>0.6642022996733733</v>
      </c>
      <c r="I34">
        <f t="shared" si="0"/>
        <v>33</v>
      </c>
      <c r="N34" s="8">
        <f>STDEVP($E$2:E34)</f>
        <v>0.2896432395294106</v>
      </c>
      <c r="O34" s="8"/>
      <c r="P34" s="140">
        <f t="shared" si="1"/>
        <v>1.9779834675082977</v>
      </c>
      <c r="Q34" s="8"/>
      <c r="R34" s="8"/>
      <c r="S34" s="8"/>
      <c r="T34" s="8"/>
      <c r="U34" s="8"/>
      <c r="V34" s="8"/>
      <c r="W34" s="8"/>
      <c r="X34" s="8"/>
    </row>
    <row r="35" spans="1:24" ht="12.75">
      <c r="A35">
        <v>160</v>
      </c>
      <c r="B35" t="s">
        <v>166</v>
      </c>
      <c r="C35">
        <v>1962</v>
      </c>
      <c r="D35">
        <v>1962</v>
      </c>
      <c r="E35" s="8">
        <v>0.6784134036478943</v>
      </c>
      <c r="F35" s="5" t="s">
        <v>20</v>
      </c>
      <c r="G35" s="5" t="s">
        <v>20</v>
      </c>
      <c r="H35" s="8">
        <f>SUM(E$2:E35)/I35</f>
        <v>0.6646202733196828</v>
      </c>
      <c r="I35">
        <f t="shared" si="0"/>
        <v>34</v>
      </c>
      <c r="N35" s="8">
        <f>STDEVP($E$2:E35)</f>
        <v>0.2853620930129695</v>
      </c>
      <c r="O35" s="8"/>
      <c r="P35" s="140">
        <f t="shared" si="1"/>
        <v>1.9816948385589104</v>
      </c>
      <c r="Q35" s="109"/>
      <c r="R35" s="109"/>
      <c r="S35" s="8"/>
      <c r="T35" s="109"/>
      <c r="U35" s="8"/>
      <c r="V35" s="8"/>
      <c r="W35" s="8"/>
      <c r="X35" s="8"/>
    </row>
    <row r="36" spans="1:24" ht="12.75">
      <c r="A36">
        <v>163</v>
      </c>
      <c r="B36" t="s">
        <v>71</v>
      </c>
      <c r="C36">
        <v>1965</v>
      </c>
      <c r="D36">
        <v>1975</v>
      </c>
      <c r="E36" s="8">
        <v>0.018180767131692897</v>
      </c>
      <c r="F36" s="5" t="s">
        <v>20</v>
      </c>
      <c r="G36" s="5" t="s">
        <v>20</v>
      </c>
      <c r="H36" s="8">
        <f>SUM(E$2:E36)/I36</f>
        <v>0.646150573142883</v>
      </c>
      <c r="I36">
        <f t="shared" si="0"/>
        <v>35</v>
      </c>
      <c r="N36" s="8">
        <f>STDEVP($E$2:E36)</f>
        <v>0.30116992411385557</v>
      </c>
      <c r="O36" s="8"/>
      <c r="P36" s="140">
        <f t="shared" si="1"/>
        <v>1.8260608159859932</v>
      </c>
      <c r="Q36" s="109"/>
      <c r="R36" s="8"/>
      <c r="S36" s="109"/>
      <c r="T36" s="8"/>
      <c r="U36" s="109"/>
      <c r="V36" s="8"/>
      <c r="W36" s="8"/>
      <c r="X36" s="8"/>
    </row>
    <row r="37" spans="1:24" ht="12.75">
      <c r="A37">
        <v>178</v>
      </c>
      <c r="B37" t="s">
        <v>169</v>
      </c>
      <c r="C37">
        <v>1971</v>
      </c>
      <c r="D37">
        <v>1971</v>
      </c>
      <c r="E37" s="8">
        <v>0.8598971805483704</v>
      </c>
      <c r="F37" s="5" t="s">
        <v>20</v>
      </c>
      <c r="G37" s="5" t="s">
        <v>20</v>
      </c>
      <c r="H37" s="8">
        <f>SUM(E$2:E37)/I37</f>
        <v>0.6520879789041465</v>
      </c>
      <c r="I37">
        <f t="shared" si="0"/>
        <v>36</v>
      </c>
      <c r="N37" s="8">
        <f>STDEVP($E$2:E37)</f>
        <v>0.2990278147372466</v>
      </c>
      <c r="O37" s="8"/>
      <c r="P37" s="140">
        <f t="shared" si="1"/>
        <v>1.8742898760732651</v>
      </c>
      <c r="Q37" s="8"/>
      <c r="R37" s="8"/>
      <c r="S37" s="8"/>
      <c r="T37" s="8"/>
      <c r="U37" s="8"/>
      <c r="V37" s="8"/>
      <c r="W37" s="8"/>
      <c r="X37" s="8"/>
    </row>
    <row r="38" spans="1:24" ht="12.75">
      <c r="A38">
        <v>184</v>
      </c>
      <c r="B38" t="s">
        <v>46</v>
      </c>
      <c r="C38">
        <v>1974</v>
      </c>
      <c r="D38">
        <v>1974</v>
      </c>
      <c r="E38" s="8">
        <v>0.9834900895643</v>
      </c>
      <c r="F38" s="5" t="s">
        <v>20</v>
      </c>
      <c r="G38" s="5" t="s">
        <v>20</v>
      </c>
      <c r="H38" s="8">
        <f>SUM(E$2:E38)/I38</f>
        <v>0.6610447927057723</v>
      </c>
      <c r="I38">
        <f t="shared" si="0"/>
        <v>37</v>
      </c>
      <c r="N38" s="8">
        <f>STDEVP($E$2:E38)</f>
        <v>0.2998149823828989</v>
      </c>
      <c r="O38" s="8"/>
      <c r="P38" s="140">
        <f t="shared" si="1"/>
        <v>1.9502423284264727</v>
      </c>
      <c r="Q38" s="8"/>
      <c r="R38" s="8"/>
      <c r="S38" s="8"/>
      <c r="T38" s="8"/>
      <c r="U38" s="8"/>
      <c r="V38" s="8"/>
      <c r="W38" s="8"/>
      <c r="X38" s="8"/>
    </row>
    <row r="39" spans="1:24" ht="12.75">
      <c r="A39">
        <v>187</v>
      </c>
      <c r="B39" t="s">
        <v>170</v>
      </c>
      <c r="C39">
        <v>1975</v>
      </c>
      <c r="D39">
        <v>1979</v>
      </c>
      <c r="E39" s="8">
        <v>0.8918309050830214</v>
      </c>
      <c r="F39" s="5" t="s">
        <v>20</v>
      </c>
      <c r="G39" s="5" t="s">
        <v>20</v>
      </c>
      <c r="H39" s="8">
        <f>SUM(E$2:E39)/I39</f>
        <v>0.6671181114525421</v>
      </c>
      <c r="I39">
        <f t="shared" si="0"/>
        <v>38</v>
      </c>
      <c r="N39" s="8">
        <f>STDEVP($E$2:E39)</f>
        <v>0.2981413682479979</v>
      </c>
      <c r="O39" s="8"/>
      <c r="P39" s="140">
        <f t="shared" si="1"/>
        <v>2.00406851320009</v>
      </c>
      <c r="Q39" s="8"/>
      <c r="R39" s="8"/>
      <c r="S39" s="8"/>
      <c r="T39" s="8"/>
      <c r="U39" s="8"/>
      <c r="V39" s="8"/>
      <c r="W39" s="8"/>
      <c r="X39" s="8"/>
    </row>
    <row r="40" spans="1:24" ht="12.75">
      <c r="A40">
        <v>193</v>
      </c>
      <c r="B40" t="s">
        <v>171</v>
      </c>
      <c r="C40">
        <v>1979</v>
      </c>
      <c r="D40">
        <v>1979</v>
      </c>
      <c r="E40" s="8">
        <v>0.9294567425353907</v>
      </c>
      <c r="F40" s="5" t="s">
        <v>20</v>
      </c>
      <c r="G40" s="5" t="s">
        <v>20</v>
      </c>
      <c r="H40" s="8">
        <f>SUM(E$2:E40)/I40</f>
        <v>0.6738447430187688</v>
      </c>
      <c r="I40">
        <f t="shared" si="0"/>
        <v>39</v>
      </c>
      <c r="N40" s="8">
        <f>STDEVP($E$2:E40)</f>
        <v>0.29720110473409506</v>
      </c>
      <c r="O40" s="8"/>
      <c r="P40" s="140">
        <f t="shared" si="1"/>
        <v>2.06602447330029</v>
      </c>
      <c r="Q40" s="8"/>
      <c r="R40" s="8"/>
      <c r="S40" s="8"/>
      <c r="T40" s="8"/>
      <c r="U40" s="8"/>
      <c r="V40" s="8"/>
      <c r="W40" s="8"/>
      <c r="X40" s="8"/>
    </row>
    <row r="41" spans="1:24" ht="12.75">
      <c r="A41">
        <v>46</v>
      </c>
      <c r="B41" t="s">
        <v>66</v>
      </c>
      <c r="C41">
        <v>1864</v>
      </c>
      <c r="D41">
        <v>1864</v>
      </c>
      <c r="E41" s="8">
        <v>0.9688964742707553</v>
      </c>
      <c r="F41" s="5" t="s">
        <v>20</v>
      </c>
      <c r="G41" s="5" t="s">
        <v>9</v>
      </c>
      <c r="H41" s="15"/>
      <c r="N41" s="8"/>
      <c r="O41" s="8"/>
      <c r="P41" s="140"/>
      <c r="Q41" s="109"/>
      <c r="R41" s="8"/>
      <c r="S41" s="109"/>
      <c r="T41" s="8"/>
      <c r="U41" s="109"/>
      <c r="V41" s="8"/>
      <c r="W41" s="8"/>
      <c r="X41" s="8"/>
    </row>
    <row r="42" spans="1:24" ht="12.75">
      <c r="A42">
        <v>118</v>
      </c>
      <c r="B42" t="s">
        <v>160</v>
      </c>
      <c r="C42">
        <v>1929</v>
      </c>
      <c r="D42">
        <v>1929</v>
      </c>
      <c r="E42" s="8">
        <v>0.5136691288496333</v>
      </c>
      <c r="F42" s="5" t="s">
        <v>20</v>
      </c>
      <c r="G42" s="5" t="s">
        <v>9</v>
      </c>
      <c r="H42" s="8">
        <f>AVERAGE(H2:H40)</f>
        <v>0.7174280503351181</v>
      </c>
      <c r="I42" t="s">
        <v>465</v>
      </c>
      <c r="K42" t="s">
        <v>468</v>
      </c>
      <c r="N42" s="8"/>
      <c r="O42" s="8"/>
      <c r="P42" s="8">
        <f>AVERAGE(P2:P40)</f>
        <v>2.706972792474557</v>
      </c>
      <c r="Q42" t="s">
        <v>465</v>
      </c>
      <c r="S42" t="s">
        <v>468</v>
      </c>
      <c r="T42" s="8"/>
      <c r="U42" s="8"/>
      <c r="V42" s="8"/>
      <c r="W42" s="8"/>
      <c r="X42" s="8"/>
    </row>
    <row r="43" spans="1:24" ht="12.75">
      <c r="A43">
        <v>125</v>
      </c>
      <c r="B43" t="s">
        <v>163</v>
      </c>
      <c r="C43">
        <v>1934</v>
      </c>
      <c r="D43">
        <v>1934</v>
      </c>
      <c r="E43" s="8">
        <v>0.3739313244569026</v>
      </c>
      <c r="F43" s="5" t="s">
        <v>20</v>
      </c>
      <c r="G43" s="5" t="s">
        <v>9</v>
      </c>
      <c r="H43" s="8">
        <f>AVERAGE(H24:H40)</f>
        <v>0.672458854775902</v>
      </c>
      <c r="I43" t="s">
        <v>466</v>
      </c>
      <c r="K43" t="s">
        <v>469</v>
      </c>
      <c r="N43" s="8"/>
      <c r="O43" s="8"/>
      <c r="P43" s="8">
        <f>AVERAGE(P24:P40)</f>
        <v>2.0598040378984</v>
      </c>
      <c r="Q43" t="s">
        <v>466</v>
      </c>
      <c r="S43" t="s">
        <v>469</v>
      </c>
      <c r="T43" s="8"/>
      <c r="U43" s="8"/>
      <c r="V43" s="8"/>
      <c r="W43" s="8"/>
      <c r="X43" s="8"/>
    </row>
    <row r="44" spans="1:24" ht="12.75">
      <c r="A44">
        <v>130</v>
      </c>
      <c r="B44" t="s">
        <v>78</v>
      </c>
      <c r="C44">
        <v>1937</v>
      </c>
      <c r="D44">
        <v>1941</v>
      </c>
      <c r="E44" s="8">
        <v>0.31298336616814787</v>
      </c>
      <c r="F44" s="5" t="s">
        <v>20</v>
      </c>
      <c r="G44" s="5" t="s">
        <v>9</v>
      </c>
      <c r="H44" s="8">
        <f>AVERAGE(H34:H40)</f>
        <v>0.661295538888167</v>
      </c>
      <c r="I44" t="s">
        <v>467</v>
      </c>
      <c r="K44" t="s">
        <v>470</v>
      </c>
      <c r="N44" s="8"/>
      <c r="O44" s="8"/>
      <c r="P44" s="8">
        <f>AVERAGE(P34:P40)</f>
        <v>1.9543377590076172</v>
      </c>
      <c r="Q44" t="s">
        <v>467</v>
      </c>
      <c r="S44" t="s">
        <v>470</v>
      </c>
      <c r="T44" s="8"/>
      <c r="U44" s="8"/>
      <c r="V44" s="8"/>
      <c r="W44" s="8"/>
      <c r="X44" s="8"/>
    </row>
    <row r="45" spans="1:24" ht="12.75">
      <c r="A45">
        <v>88</v>
      </c>
      <c r="B45" t="s">
        <v>103</v>
      </c>
      <c r="C45">
        <v>1906</v>
      </c>
      <c r="D45">
        <v>1906</v>
      </c>
      <c r="E45" s="8">
        <v>0.5425877422734415</v>
      </c>
      <c r="F45" s="5" t="s">
        <v>20</v>
      </c>
      <c r="G45" s="5" t="s">
        <v>7</v>
      </c>
      <c r="H45" s="15"/>
      <c r="N45" s="8"/>
      <c r="O45" s="8"/>
      <c r="P45" s="140"/>
      <c r="Q45" s="8"/>
      <c r="R45" s="8"/>
      <c r="S45" s="8"/>
      <c r="T45" s="8"/>
      <c r="U45" s="8"/>
      <c r="V45" s="8"/>
      <c r="W45" s="8"/>
      <c r="X45" s="8"/>
    </row>
    <row r="46" spans="1:24" ht="12.75">
      <c r="A46">
        <v>166</v>
      </c>
      <c r="B46" t="s">
        <v>83</v>
      </c>
      <c r="C46">
        <v>1965</v>
      </c>
      <c r="D46">
        <v>1965</v>
      </c>
      <c r="E46" s="8">
        <v>0.17617369669069474</v>
      </c>
      <c r="F46" s="5" t="s">
        <v>20</v>
      </c>
      <c r="G46" s="5" t="s">
        <v>7</v>
      </c>
      <c r="H46" s="15"/>
      <c r="N46" s="8"/>
      <c r="O46" s="8"/>
      <c r="P46" s="140"/>
      <c r="Q46" s="8"/>
      <c r="R46" s="8"/>
      <c r="S46" s="8"/>
      <c r="T46" s="8"/>
      <c r="U46" s="8"/>
      <c r="V46" s="8"/>
      <c r="W46" s="8"/>
      <c r="X46" s="8"/>
    </row>
    <row r="47" spans="1:24" ht="12.75">
      <c r="A47">
        <v>151</v>
      </c>
      <c r="B47" t="s">
        <v>109</v>
      </c>
      <c r="C47">
        <v>1950</v>
      </c>
      <c r="D47">
        <v>1953</v>
      </c>
      <c r="E47" s="8">
        <v>0.36052116384257077</v>
      </c>
      <c r="F47" s="5" t="s">
        <v>5</v>
      </c>
      <c r="G47" s="5" t="s">
        <v>7</v>
      </c>
      <c r="H47" s="15"/>
      <c r="N47" s="8"/>
      <c r="O47" s="8"/>
      <c r="P47" s="140"/>
      <c r="Q47" s="8"/>
      <c r="R47" s="8"/>
      <c r="S47" s="8"/>
      <c r="T47" s="8"/>
      <c r="U47" s="8"/>
      <c r="V47" s="8"/>
      <c r="W47" s="8"/>
      <c r="X47" s="8"/>
    </row>
    <row r="48" spans="1:24" ht="12.75">
      <c r="A48">
        <v>172</v>
      </c>
      <c r="B48" t="s">
        <v>167</v>
      </c>
      <c r="C48">
        <v>1969</v>
      </c>
      <c r="D48">
        <v>1970</v>
      </c>
      <c r="E48" s="8">
        <v>0.7869404082593094</v>
      </c>
      <c r="F48" s="5" t="s">
        <v>5</v>
      </c>
      <c r="G48" s="5" t="s">
        <v>7</v>
      </c>
      <c r="H48" s="15"/>
      <c r="N48" s="8"/>
      <c r="O48" s="8"/>
      <c r="P48" s="140"/>
      <c r="Q48" s="8"/>
      <c r="R48" s="8"/>
      <c r="S48" s="8"/>
      <c r="T48" s="8"/>
      <c r="U48" s="8"/>
      <c r="V48" s="8"/>
      <c r="W48" s="8"/>
      <c r="X48" s="8"/>
    </row>
    <row r="49" spans="1:24" ht="12.75">
      <c r="A49">
        <v>205</v>
      </c>
      <c r="B49" t="s">
        <v>173</v>
      </c>
      <c r="C49">
        <v>1982</v>
      </c>
      <c r="D49">
        <v>1982</v>
      </c>
      <c r="E49" s="8">
        <v>0.4783993989397966</v>
      </c>
      <c r="F49" s="5" t="s">
        <v>5</v>
      </c>
      <c r="G49" s="5" t="s">
        <v>7</v>
      </c>
      <c r="H49" s="15"/>
      <c r="N49" s="8"/>
      <c r="O49" s="8"/>
      <c r="P49" s="140"/>
      <c r="Q49" s="109"/>
      <c r="R49" s="109"/>
      <c r="S49" s="109"/>
      <c r="T49" s="109"/>
      <c r="U49" s="109"/>
      <c r="V49" s="8"/>
      <c r="W49" s="8"/>
      <c r="X49" s="8"/>
    </row>
    <row r="50" spans="1:24" ht="12.75">
      <c r="A50">
        <v>208</v>
      </c>
      <c r="B50" t="s">
        <v>171</v>
      </c>
      <c r="C50">
        <v>1987</v>
      </c>
      <c r="D50">
        <v>1987</v>
      </c>
      <c r="E50" s="8">
        <v>0.8930262159086979</v>
      </c>
      <c r="F50" s="5" t="s">
        <v>5</v>
      </c>
      <c r="G50" s="5" t="s">
        <v>7</v>
      </c>
      <c r="H50" s="15"/>
      <c r="N50" s="8"/>
      <c r="O50" s="8"/>
      <c r="P50" s="140"/>
      <c r="Q50" s="109"/>
      <c r="R50" s="8"/>
      <c r="S50" s="109"/>
      <c r="T50" s="8"/>
      <c r="U50" s="109"/>
      <c r="V50" s="8"/>
      <c r="W50" s="8"/>
      <c r="X50" s="8"/>
    </row>
    <row r="51" spans="1:24" ht="12.75">
      <c r="A51">
        <v>10</v>
      </c>
      <c r="B51" t="s">
        <v>87</v>
      </c>
      <c r="C51">
        <v>1848</v>
      </c>
      <c r="D51">
        <v>1848</v>
      </c>
      <c r="E51" s="8">
        <v>0.19477119476060417</v>
      </c>
      <c r="F51" s="5" t="s">
        <v>21</v>
      </c>
      <c r="G51" s="5" t="s">
        <v>7</v>
      </c>
      <c r="H51" s="15"/>
      <c r="N51" s="8"/>
      <c r="O51" s="8"/>
      <c r="P51" s="140"/>
      <c r="Q51" s="8"/>
      <c r="R51" s="8"/>
      <c r="S51" s="8"/>
      <c r="T51" s="8"/>
      <c r="U51" s="8"/>
      <c r="V51" s="8"/>
      <c r="W51" s="8"/>
      <c r="X51" s="8"/>
    </row>
    <row r="52" spans="1:24" ht="12.75">
      <c r="A52">
        <v>52</v>
      </c>
      <c r="B52" t="s">
        <v>97</v>
      </c>
      <c r="C52">
        <v>1865</v>
      </c>
      <c r="D52">
        <v>1866</v>
      </c>
      <c r="E52" s="8">
        <v>0.9288763259582288</v>
      </c>
      <c r="F52" s="5" t="s">
        <v>21</v>
      </c>
      <c r="G52" s="5" t="s">
        <v>7</v>
      </c>
      <c r="H52" s="15"/>
      <c r="N52" s="8"/>
      <c r="O52" s="8"/>
      <c r="P52" s="140"/>
      <c r="Q52" s="8"/>
      <c r="R52" s="8"/>
      <c r="S52" s="8"/>
      <c r="T52" s="8"/>
      <c r="U52" s="8"/>
      <c r="V52" s="8"/>
      <c r="W52" s="8"/>
      <c r="X52" s="8"/>
    </row>
    <row r="53" spans="1:24" ht="12.75">
      <c r="A53">
        <v>133</v>
      </c>
      <c r="B53" t="s">
        <v>165</v>
      </c>
      <c r="C53">
        <v>1938</v>
      </c>
      <c r="D53">
        <v>1938</v>
      </c>
      <c r="E53" s="8">
        <v>0.7355863796809609</v>
      </c>
      <c r="F53" s="5" t="s">
        <v>21</v>
      </c>
      <c r="G53" s="5" t="s">
        <v>7</v>
      </c>
      <c r="H53" s="15"/>
      <c r="N53" s="8"/>
      <c r="O53" s="8"/>
      <c r="P53" s="140"/>
      <c r="Q53" s="8"/>
      <c r="R53" s="8"/>
      <c r="S53" s="8"/>
      <c r="T53" s="8"/>
      <c r="U53" s="8"/>
      <c r="V53" s="8"/>
      <c r="W53" s="8"/>
      <c r="X53" s="8"/>
    </row>
    <row r="54" spans="1:24" ht="12.75">
      <c r="A54">
        <v>175</v>
      </c>
      <c r="B54" t="s">
        <v>168</v>
      </c>
      <c r="C54">
        <v>1969</v>
      </c>
      <c r="D54">
        <v>1969</v>
      </c>
      <c r="E54" s="8">
        <v>0.4169141785211818</v>
      </c>
      <c r="F54" s="5" t="s">
        <v>21</v>
      </c>
      <c r="G54" s="5" t="s">
        <v>7</v>
      </c>
      <c r="H54" s="15"/>
      <c r="N54" s="8"/>
      <c r="O54" s="8"/>
      <c r="P54" s="140"/>
      <c r="Q54" s="8"/>
      <c r="R54" s="8"/>
      <c r="S54" s="8"/>
      <c r="T54" s="8"/>
      <c r="U54" s="8"/>
      <c r="V54" s="8"/>
      <c r="W54" s="8"/>
      <c r="X54" s="8"/>
    </row>
    <row r="55" spans="1:24" ht="12.75">
      <c r="A55">
        <v>181</v>
      </c>
      <c r="B55" t="s">
        <v>114</v>
      </c>
      <c r="C55">
        <v>1973</v>
      </c>
      <c r="D55">
        <v>1973</v>
      </c>
      <c r="E55" s="8">
        <v>0.8019412097638516</v>
      </c>
      <c r="F55" s="5" t="s">
        <v>21</v>
      </c>
      <c r="G55" s="5" t="s">
        <v>7</v>
      </c>
      <c r="H55" s="15"/>
      <c r="N55" s="8"/>
      <c r="O55" s="8"/>
      <c r="P55" s="140"/>
      <c r="Q55" s="8"/>
      <c r="R55" s="8"/>
      <c r="S55" s="8"/>
      <c r="T55" s="8"/>
      <c r="U55" s="8"/>
      <c r="V55" s="8"/>
      <c r="W55" s="8"/>
      <c r="X55" s="8"/>
    </row>
    <row r="56" spans="1:24" ht="12.75">
      <c r="A56">
        <v>13</v>
      </c>
      <c r="B56" t="s">
        <v>144</v>
      </c>
      <c r="C56">
        <v>1848</v>
      </c>
      <c r="D56">
        <v>1848</v>
      </c>
      <c r="E56" s="8">
        <v>0.8940127900037573</v>
      </c>
      <c r="F56" s="5" t="s">
        <v>20</v>
      </c>
      <c r="G56" s="5" t="s">
        <v>202</v>
      </c>
      <c r="H56" s="15"/>
      <c r="N56" s="8"/>
      <c r="O56" s="8"/>
      <c r="P56" s="140"/>
      <c r="Q56" s="109"/>
      <c r="R56" s="109"/>
      <c r="S56" s="8"/>
      <c r="T56" s="109"/>
      <c r="U56" s="8"/>
      <c r="V56" s="8"/>
      <c r="W56" s="8"/>
      <c r="X56" s="8"/>
    </row>
    <row r="57" spans="1:24" ht="12.75">
      <c r="A57">
        <v>83</v>
      </c>
      <c r="B57" t="s">
        <v>154</v>
      </c>
      <c r="C57">
        <v>1900</v>
      </c>
      <c r="D57">
        <v>1900</v>
      </c>
      <c r="E57" s="8">
        <v>0.4765747053323962</v>
      </c>
      <c r="F57" s="5" t="s">
        <v>20</v>
      </c>
      <c r="G57" s="5" t="s">
        <v>21</v>
      </c>
      <c r="H57" s="15"/>
      <c r="N57" s="8"/>
      <c r="O57" s="8"/>
      <c r="P57" s="140"/>
      <c r="Q57" s="8"/>
      <c r="R57" s="8"/>
      <c r="S57" s="8"/>
      <c r="T57" s="8"/>
      <c r="U57" s="8"/>
      <c r="V57" s="8"/>
      <c r="W57" s="8"/>
      <c r="X57" s="8"/>
    </row>
    <row r="58" spans="1:24" ht="12.75">
      <c r="A58">
        <v>127</v>
      </c>
      <c r="B58" t="s">
        <v>164</v>
      </c>
      <c r="C58">
        <v>1935</v>
      </c>
      <c r="D58">
        <v>1936</v>
      </c>
      <c r="E58" s="8">
        <v>0.9228420320211695</v>
      </c>
      <c r="F58" s="5" t="s">
        <v>20</v>
      </c>
      <c r="G58" s="5" t="s">
        <v>21</v>
      </c>
      <c r="H58" s="15"/>
      <c r="N58" s="8"/>
      <c r="O58" s="8"/>
      <c r="P58" s="140"/>
      <c r="Q58" s="8"/>
      <c r="R58" s="8"/>
      <c r="S58" s="8"/>
      <c r="T58" s="8"/>
      <c r="U58" s="8"/>
      <c r="V58" s="8"/>
      <c r="W58" s="8"/>
      <c r="X58" s="8"/>
    </row>
    <row r="59" spans="1:24" ht="12.75">
      <c r="A59">
        <v>116</v>
      </c>
      <c r="B59" t="s">
        <v>158</v>
      </c>
      <c r="C59">
        <v>1919</v>
      </c>
      <c r="D59">
        <v>1921</v>
      </c>
      <c r="E59" s="8">
        <v>0.9132831930895823</v>
      </c>
      <c r="F59" s="5" t="s">
        <v>5</v>
      </c>
      <c r="G59" s="5" t="s">
        <v>21</v>
      </c>
      <c r="H59" s="15"/>
      <c r="N59" s="8"/>
      <c r="O59" s="8"/>
      <c r="P59" s="140"/>
      <c r="Q59" s="109"/>
      <c r="R59" s="109"/>
      <c r="S59" s="8"/>
      <c r="T59" s="109"/>
      <c r="U59" s="8"/>
      <c r="V59" s="8"/>
      <c r="W59" s="8"/>
      <c r="X59" s="8"/>
    </row>
    <row r="60" spans="1:24" ht="12.75">
      <c r="A60">
        <v>147</v>
      </c>
      <c r="B60" t="s">
        <v>86</v>
      </c>
      <c r="C60">
        <v>1948</v>
      </c>
      <c r="D60">
        <v>1949</v>
      </c>
      <c r="E60" s="8">
        <v>0.1836841097728189</v>
      </c>
      <c r="F60" s="5" t="s">
        <v>5</v>
      </c>
      <c r="G60" s="5" t="s">
        <v>21</v>
      </c>
      <c r="H60" s="15"/>
      <c r="N60" s="8"/>
      <c r="O60" s="8"/>
      <c r="P60" s="140"/>
      <c r="Q60" s="8"/>
      <c r="R60" s="8"/>
      <c r="S60" s="8"/>
      <c r="T60" s="8"/>
      <c r="U60" s="8"/>
      <c r="V60" s="8"/>
      <c r="W60" s="8"/>
      <c r="X60" s="8"/>
    </row>
    <row r="61" spans="1:24" ht="12.75">
      <c r="A61">
        <v>199</v>
      </c>
      <c r="B61" t="s">
        <v>172</v>
      </c>
      <c r="C61">
        <v>1980</v>
      </c>
      <c r="D61">
        <v>1988</v>
      </c>
      <c r="E61" s="8">
        <v>0.41831632108688693</v>
      </c>
      <c r="F61" s="5" t="s">
        <v>5</v>
      </c>
      <c r="G61" s="5" t="s">
        <v>21</v>
      </c>
      <c r="H61" s="15"/>
      <c r="N61" s="8"/>
      <c r="O61" s="8"/>
      <c r="P61" s="140"/>
      <c r="Q61" s="8"/>
      <c r="R61" s="8"/>
      <c r="S61" s="8"/>
      <c r="T61" s="8"/>
      <c r="U61" s="8"/>
      <c r="V61" s="8"/>
      <c r="W61" s="8"/>
      <c r="X61" s="8"/>
    </row>
    <row r="62" spans="1:24" ht="12.75">
      <c r="A62">
        <v>19</v>
      </c>
      <c r="B62" t="s">
        <v>145</v>
      </c>
      <c r="C62">
        <v>1851</v>
      </c>
      <c r="D62">
        <v>1852</v>
      </c>
      <c r="E62" s="8">
        <v>0.26323867237008874</v>
      </c>
      <c r="F62" s="5" t="s">
        <v>21</v>
      </c>
      <c r="G62" s="5" t="s">
        <v>21</v>
      </c>
      <c r="H62" s="8">
        <f>E62</f>
        <v>0.26323867237008874</v>
      </c>
      <c r="I62">
        <v>1</v>
      </c>
      <c r="N62" s="8"/>
      <c r="O62" s="8"/>
      <c r="P62" s="140">
        <f aca="true" t="shared" si="2" ref="P62:P80">H62/(1-H62)</f>
        <v>0.35729165266708784</v>
      </c>
      <c r="Q62" s="8"/>
      <c r="R62" s="8"/>
      <c r="S62" s="8"/>
      <c r="T62" s="8"/>
      <c r="U62" s="8"/>
      <c r="V62" s="8"/>
      <c r="W62" s="8"/>
      <c r="X62" s="8"/>
    </row>
    <row r="63" spans="1:24" ht="12.75">
      <c r="A63">
        <v>22</v>
      </c>
      <c r="B63" t="s">
        <v>96</v>
      </c>
      <c r="C63">
        <v>1853</v>
      </c>
      <c r="D63">
        <v>1856</v>
      </c>
      <c r="E63" s="8">
        <v>0.7418363456279363</v>
      </c>
      <c r="F63" s="5" t="s">
        <v>21</v>
      </c>
      <c r="G63" s="5" t="s">
        <v>21</v>
      </c>
      <c r="H63" s="8">
        <f>SUM(E$62:E63)/I63</f>
        <v>0.5025375089990125</v>
      </c>
      <c r="I63">
        <f aca="true" t="shared" si="3" ref="I63:I80">I62+1</f>
        <v>2</v>
      </c>
      <c r="N63" s="8">
        <f>STDEVP($E$62:E63)</f>
        <v>0.23929883662892384</v>
      </c>
      <c r="O63" s="8"/>
      <c r="P63" s="140">
        <f t="shared" si="2"/>
        <v>1.0102018103672763</v>
      </c>
      <c r="Q63" s="8"/>
      <c r="R63" s="8"/>
      <c r="S63" s="8"/>
      <c r="T63" s="8"/>
      <c r="U63" s="8"/>
      <c r="V63" s="8"/>
      <c r="W63" s="8"/>
      <c r="X63" s="8"/>
    </row>
    <row r="64" spans="1:24" ht="12.75">
      <c r="A64">
        <v>40</v>
      </c>
      <c r="B64" t="s">
        <v>64</v>
      </c>
      <c r="C64">
        <v>1862</v>
      </c>
      <c r="D64">
        <v>1867</v>
      </c>
      <c r="E64" s="8">
        <v>0.9531609277994941</v>
      </c>
      <c r="F64" s="5" t="s">
        <v>21</v>
      </c>
      <c r="G64" s="5" t="s">
        <v>21</v>
      </c>
      <c r="H64" s="8">
        <f>SUM(E$62:E64)/I64</f>
        <v>0.6527453152658397</v>
      </c>
      <c r="I64">
        <f t="shared" si="3"/>
        <v>3</v>
      </c>
      <c r="J64" t="s">
        <v>387</v>
      </c>
      <c r="M64">
        <f>STDEVP(E62:E80)</f>
        <v>0.2923095417579116</v>
      </c>
      <c r="N64" s="8">
        <f>STDEVP($E$62:E64)</f>
        <v>0.2886186508208072</v>
      </c>
      <c r="O64" s="8"/>
      <c r="P64" s="140">
        <f t="shared" si="2"/>
        <v>1.8797307681120174</v>
      </c>
      <c r="Q64" s="8"/>
      <c r="R64" s="8"/>
      <c r="S64" s="8"/>
      <c r="T64" s="8"/>
      <c r="U64" s="8"/>
      <c r="V64" s="8"/>
      <c r="W64" s="8"/>
      <c r="X64" s="8"/>
    </row>
    <row r="65" spans="1:24" ht="12.75">
      <c r="A65">
        <v>70</v>
      </c>
      <c r="B65" t="s">
        <v>152</v>
      </c>
      <c r="C65">
        <v>1885</v>
      </c>
      <c r="D65">
        <v>1885</v>
      </c>
      <c r="E65" s="8">
        <v>0.516368240188099</v>
      </c>
      <c r="F65" s="5" t="s">
        <v>21</v>
      </c>
      <c r="G65" s="5" t="s">
        <v>21</v>
      </c>
      <c r="H65" s="8">
        <f>SUM(E$62:E65)/I65</f>
        <v>0.6186510464964046</v>
      </c>
      <c r="I65">
        <f t="shared" si="3"/>
        <v>4</v>
      </c>
      <c r="J65" t="s">
        <v>384</v>
      </c>
      <c r="M65">
        <f>STDEVP(E62:E66)</f>
        <v>0.31497812376356904</v>
      </c>
      <c r="N65" s="8">
        <f>STDEVP($E$62:E65)</f>
        <v>0.2568322442568001</v>
      </c>
      <c r="O65" s="8"/>
      <c r="P65" s="140">
        <f t="shared" si="2"/>
        <v>1.6222702089847791</v>
      </c>
      <c r="Q65" s="8"/>
      <c r="R65" s="8"/>
      <c r="S65" s="8"/>
      <c r="T65" s="8"/>
      <c r="U65" s="8"/>
      <c r="V65" s="8"/>
      <c r="W65" s="8"/>
      <c r="X65" s="8"/>
    </row>
    <row r="66" spans="1:24" ht="12.75">
      <c r="A66">
        <v>76</v>
      </c>
      <c r="B66" t="s">
        <v>74</v>
      </c>
      <c r="C66">
        <v>1897</v>
      </c>
      <c r="D66">
        <v>1897</v>
      </c>
      <c r="E66" s="8">
        <v>0.07989682900925504</v>
      </c>
      <c r="F66" s="5" t="s">
        <v>21</v>
      </c>
      <c r="G66" s="5" t="s">
        <v>21</v>
      </c>
      <c r="H66" s="8">
        <f>SUM(E$62:E66)/I66</f>
        <v>0.5109002029989747</v>
      </c>
      <c r="I66">
        <f t="shared" si="3"/>
        <v>5</v>
      </c>
      <c r="J66" t="s">
        <v>385</v>
      </c>
      <c r="M66">
        <f>STDEVP(E67:E80)</f>
        <v>0.2789222256721053</v>
      </c>
      <c r="N66" s="8">
        <f>STDEVP($E$62:E66)</f>
        <v>0.31497812376356904</v>
      </c>
      <c r="O66" s="8"/>
      <c r="P66" s="140">
        <f t="shared" si="2"/>
        <v>1.0445725108283037</v>
      </c>
      <c r="Q66" s="8"/>
      <c r="R66" s="8"/>
      <c r="S66" s="8"/>
      <c r="T66" s="8"/>
      <c r="U66" s="8"/>
      <c r="V66" s="8"/>
      <c r="W66" s="8"/>
      <c r="X66" s="8"/>
    </row>
    <row r="67" spans="1:24" ht="12.75">
      <c r="A67">
        <v>85</v>
      </c>
      <c r="B67" t="s">
        <v>155</v>
      </c>
      <c r="C67">
        <v>1904</v>
      </c>
      <c r="D67">
        <v>1905</v>
      </c>
      <c r="E67" s="8">
        <v>0.6749071389744519</v>
      </c>
      <c r="F67" s="5" t="s">
        <v>21</v>
      </c>
      <c r="G67" s="5" t="s">
        <v>21</v>
      </c>
      <c r="H67" s="8">
        <f>SUM(E$62:E67)/I67</f>
        <v>0.538234692328221</v>
      </c>
      <c r="I67">
        <f t="shared" si="3"/>
        <v>6</v>
      </c>
      <c r="N67" s="8">
        <f>STDEVP($E$62:E67)</f>
        <v>0.29395898848161667</v>
      </c>
      <c r="O67" s="8"/>
      <c r="P67" s="140">
        <f t="shared" si="2"/>
        <v>1.1656022732456897</v>
      </c>
      <c r="Q67" s="8"/>
      <c r="R67" s="8"/>
      <c r="S67" s="8"/>
      <c r="T67" s="8"/>
      <c r="U67" s="8"/>
      <c r="V67" s="8"/>
      <c r="W67" s="8"/>
      <c r="X67" s="8"/>
    </row>
    <row r="68" spans="1:24" ht="12.75">
      <c r="A68">
        <v>97</v>
      </c>
      <c r="B68" t="s">
        <v>156</v>
      </c>
      <c r="C68">
        <v>1911</v>
      </c>
      <c r="D68">
        <v>1912</v>
      </c>
      <c r="E68" s="8">
        <v>0.35147417488902016</v>
      </c>
      <c r="F68" s="5" t="s">
        <v>21</v>
      </c>
      <c r="G68" s="5" t="s">
        <v>21</v>
      </c>
      <c r="H68" s="8">
        <f>SUM(E$62:E68)/I68</f>
        <v>0.5115546184083352</v>
      </c>
      <c r="I68">
        <f t="shared" si="3"/>
        <v>7</v>
      </c>
      <c r="N68" s="8">
        <f>STDEVP($E$62:E68)</f>
        <v>0.2798897813472743</v>
      </c>
      <c r="O68" s="8"/>
      <c r="P68" s="140">
        <f t="shared" si="2"/>
        <v>1.0473118135365838</v>
      </c>
      <c r="Q68" s="8"/>
      <c r="R68" s="8"/>
      <c r="S68" s="8"/>
      <c r="T68" s="8"/>
      <c r="U68" s="8"/>
      <c r="V68" s="8"/>
      <c r="W68" s="8"/>
      <c r="X68" s="8"/>
    </row>
    <row r="69" spans="1:24" ht="12.75">
      <c r="A69">
        <v>106</v>
      </c>
      <c r="B69" t="s">
        <v>59</v>
      </c>
      <c r="C69">
        <v>1914</v>
      </c>
      <c r="D69">
        <v>1918</v>
      </c>
      <c r="E69" s="8">
        <v>0.9731086037636831</v>
      </c>
      <c r="F69" s="5" t="s">
        <v>21</v>
      </c>
      <c r="G69" s="5" t="s">
        <v>21</v>
      </c>
      <c r="H69" s="8">
        <f>SUM(E$62:E69)/I69</f>
        <v>0.5692488665777536</v>
      </c>
      <c r="I69">
        <f t="shared" si="3"/>
        <v>8</v>
      </c>
      <c r="N69" s="8">
        <f>STDEVP($E$62:E69)</f>
        <v>0.3030616890876147</v>
      </c>
      <c r="O69" s="8"/>
      <c r="P69" s="140">
        <f t="shared" si="2"/>
        <v>1.3215261026829246</v>
      </c>
      <c r="Q69" s="8"/>
      <c r="R69" s="8"/>
      <c r="S69" s="8"/>
      <c r="T69" s="8"/>
      <c r="U69" s="8"/>
      <c r="V69" s="8"/>
      <c r="W69" s="8"/>
      <c r="X69" s="8"/>
    </row>
    <row r="70" spans="1:24" ht="12.75">
      <c r="A70">
        <v>109</v>
      </c>
      <c r="B70" t="s">
        <v>157</v>
      </c>
      <c r="C70">
        <v>1919</v>
      </c>
      <c r="D70">
        <v>1920</v>
      </c>
      <c r="E70" s="8">
        <v>0.7706129001955611</v>
      </c>
      <c r="F70" s="5" t="s">
        <v>21</v>
      </c>
      <c r="G70" s="5" t="s">
        <v>21</v>
      </c>
      <c r="H70" s="8">
        <f>SUM(E$62:E70)/I70</f>
        <v>0.5916226480908434</v>
      </c>
      <c r="I70">
        <f t="shared" si="3"/>
        <v>9</v>
      </c>
      <c r="N70" s="8">
        <f>STDEVP($E$62:E70)</f>
        <v>0.2926532453800303</v>
      </c>
      <c r="O70" s="8"/>
      <c r="P70" s="140">
        <f t="shared" si="2"/>
        <v>1.448715618838847</v>
      </c>
      <c r="Q70" s="8"/>
      <c r="R70" s="8"/>
      <c r="S70" s="8"/>
      <c r="T70" s="8"/>
      <c r="U70" s="8"/>
      <c r="V70" s="8"/>
      <c r="W70" s="8"/>
      <c r="X70" s="8"/>
    </row>
    <row r="71" spans="1:24" ht="12.75">
      <c r="A71">
        <v>115</v>
      </c>
      <c r="B71" t="s">
        <v>74</v>
      </c>
      <c r="C71">
        <v>1919</v>
      </c>
      <c r="D71">
        <v>1922</v>
      </c>
      <c r="E71" s="8">
        <v>0.3234648230988207</v>
      </c>
      <c r="F71" s="5" t="s">
        <v>21</v>
      </c>
      <c r="G71" s="5" t="s">
        <v>21</v>
      </c>
      <c r="H71" s="8">
        <f>SUM(E$62:E71)/I71</f>
        <v>0.5648068655916412</v>
      </c>
      <c r="I71">
        <f t="shared" si="3"/>
        <v>10</v>
      </c>
      <c r="N71" s="8">
        <f>STDEVP($E$62:E71)</f>
        <v>0.2890555405933581</v>
      </c>
      <c r="O71" s="8"/>
      <c r="P71" s="140">
        <f t="shared" si="2"/>
        <v>1.2978303675665541</v>
      </c>
      <c r="Q71" s="109"/>
      <c r="R71" s="109"/>
      <c r="S71" s="8"/>
      <c r="T71" s="109"/>
      <c r="U71" s="8"/>
      <c r="V71" s="8"/>
      <c r="W71" s="8"/>
      <c r="X71" s="8"/>
    </row>
    <row r="72" spans="1:24" ht="12.75">
      <c r="A72">
        <v>136</v>
      </c>
      <c r="B72" t="s">
        <v>106</v>
      </c>
      <c r="C72">
        <v>1939</v>
      </c>
      <c r="D72">
        <v>1939</v>
      </c>
      <c r="E72" s="8">
        <v>0.29928378531093486</v>
      </c>
      <c r="F72" s="5" t="s">
        <v>21</v>
      </c>
      <c r="G72" s="5" t="s">
        <v>21</v>
      </c>
      <c r="H72" s="8">
        <f>SUM(E$62:E72)/I72</f>
        <v>0.5406684037479406</v>
      </c>
      <c r="I72">
        <f t="shared" si="3"/>
        <v>11</v>
      </c>
      <c r="N72" s="8">
        <f>STDEVP($E$62:E72)</f>
        <v>0.285979058816449</v>
      </c>
      <c r="O72" s="8"/>
      <c r="P72" s="140">
        <f t="shared" si="2"/>
        <v>1.17707644795079</v>
      </c>
      <c r="Q72" s="8"/>
      <c r="R72" s="8"/>
      <c r="S72" s="8"/>
      <c r="T72" s="8"/>
      <c r="U72" s="8"/>
      <c r="V72" s="8"/>
      <c r="W72" s="8"/>
      <c r="X72" s="8"/>
    </row>
    <row r="73" spans="1:24" ht="12.75">
      <c r="A73">
        <v>139</v>
      </c>
      <c r="B73" t="s">
        <v>107</v>
      </c>
      <c r="C73">
        <v>1939</v>
      </c>
      <c r="D73">
        <v>1945</v>
      </c>
      <c r="E73" s="8">
        <v>0.9067031136156358</v>
      </c>
      <c r="F73" s="5" t="s">
        <v>21</v>
      </c>
      <c r="G73" s="5" t="s">
        <v>21</v>
      </c>
      <c r="H73" s="8">
        <f>SUM(E$62:E73)/I73</f>
        <v>0.5711712962369151</v>
      </c>
      <c r="I73">
        <f t="shared" si="3"/>
        <v>12</v>
      </c>
      <c r="N73" s="8">
        <f>STDEVP($E$62:E73)</f>
        <v>0.2918961765083839</v>
      </c>
      <c r="O73" s="8"/>
      <c r="P73" s="140">
        <f t="shared" si="2"/>
        <v>1.331933453205759</v>
      </c>
      <c r="Q73" s="8"/>
      <c r="R73" s="8"/>
      <c r="S73" s="8"/>
      <c r="T73" s="8"/>
      <c r="U73" s="8"/>
      <c r="V73" s="8"/>
      <c r="W73" s="8"/>
      <c r="X73" s="8"/>
    </row>
    <row r="74" spans="1:24" ht="12.75">
      <c r="A74">
        <v>148</v>
      </c>
      <c r="B74" t="s">
        <v>126</v>
      </c>
      <c r="C74">
        <v>1948</v>
      </c>
      <c r="D74">
        <v>1948</v>
      </c>
      <c r="E74" s="8">
        <v>0.8511948626171176</v>
      </c>
      <c r="F74" s="5" t="s">
        <v>21</v>
      </c>
      <c r="G74" s="5" t="s">
        <v>21</v>
      </c>
      <c r="H74" s="8">
        <f>SUM(E$62:E74)/I74</f>
        <v>0.5927115705738537</v>
      </c>
      <c r="I74">
        <f t="shared" si="3"/>
        <v>13</v>
      </c>
      <c r="N74" s="8">
        <f>STDEVP($E$62:E74)</f>
        <v>0.2902017796173782</v>
      </c>
      <c r="O74" s="8"/>
      <c r="P74" s="140">
        <f t="shared" si="2"/>
        <v>1.4552624816986859</v>
      </c>
      <c r="Q74" s="109"/>
      <c r="R74" s="8"/>
      <c r="S74" s="109"/>
      <c r="T74" s="8"/>
      <c r="U74" s="109"/>
      <c r="V74" s="8"/>
      <c r="W74" s="8"/>
      <c r="X74" s="8"/>
    </row>
    <row r="75" spans="1:24" ht="12.75">
      <c r="A75">
        <v>157</v>
      </c>
      <c r="B75" t="s">
        <v>112</v>
      </c>
      <c r="C75">
        <v>1956</v>
      </c>
      <c r="D75">
        <v>1956</v>
      </c>
      <c r="E75" s="8">
        <v>0.8147506168212625</v>
      </c>
      <c r="F75" s="5" t="s">
        <v>21</v>
      </c>
      <c r="G75" s="5" t="s">
        <v>21</v>
      </c>
      <c r="H75" s="8">
        <f>SUM(E$62:E75)/I75</f>
        <v>0.6085715024486686</v>
      </c>
      <c r="I75">
        <f t="shared" si="3"/>
        <v>14</v>
      </c>
      <c r="N75" s="8">
        <f>STDEVP($E$62:E75)</f>
        <v>0.28543222381925093</v>
      </c>
      <c r="O75" s="8"/>
      <c r="P75" s="140">
        <f t="shared" si="2"/>
        <v>1.5547450077235663</v>
      </c>
      <c r="Q75" s="8"/>
      <c r="R75" s="8"/>
      <c r="S75" s="8"/>
      <c r="T75" s="8"/>
      <c r="U75" s="8"/>
      <c r="V75" s="8"/>
      <c r="W75" s="8"/>
      <c r="X75" s="8"/>
    </row>
    <row r="76" spans="1:24" ht="12.75">
      <c r="A76">
        <v>169</v>
      </c>
      <c r="B76" t="s">
        <v>127</v>
      </c>
      <c r="C76">
        <v>1967</v>
      </c>
      <c r="D76">
        <v>1967</v>
      </c>
      <c r="E76" s="8">
        <v>0.8473669278705525</v>
      </c>
      <c r="F76" s="5" t="s">
        <v>21</v>
      </c>
      <c r="G76" s="5" t="s">
        <v>21</v>
      </c>
      <c r="H76" s="8">
        <f>SUM(E$62:E76)/I76</f>
        <v>0.6244911974767943</v>
      </c>
      <c r="I76">
        <f t="shared" si="3"/>
        <v>15</v>
      </c>
      <c r="N76" s="8">
        <f>STDEVP($E$62:E76)</f>
        <v>0.2821138619277957</v>
      </c>
      <c r="O76" s="8"/>
      <c r="P76" s="140">
        <f t="shared" si="2"/>
        <v>1.6630534178708152</v>
      </c>
      <c r="Q76" s="8"/>
      <c r="R76" s="8"/>
      <c r="S76" s="8"/>
      <c r="T76" s="8"/>
      <c r="U76" s="8"/>
      <c r="V76" s="8"/>
      <c r="W76" s="8"/>
      <c r="X76" s="8"/>
    </row>
    <row r="77" spans="1:24" ht="12.75">
      <c r="A77">
        <v>189</v>
      </c>
      <c r="B77" t="s">
        <v>81</v>
      </c>
      <c r="C77">
        <v>1977</v>
      </c>
      <c r="D77">
        <v>1978</v>
      </c>
      <c r="E77" s="8">
        <v>0.1006129310601327</v>
      </c>
      <c r="F77" s="5" t="s">
        <v>21</v>
      </c>
      <c r="G77" s="5" t="s">
        <v>21</v>
      </c>
      <c r="H77" s="8">
        <f>SUM(E$62:E77)/I77</f>
        <v>0.5917488058257528</v>
      </c>
      <c r="I77">
        <f t="shared" si="3"/>
        <v>16</v>
      </c>
      <c r="N77" s="8">
        <f>STDEVP($E$62:E77)</f>
        <v>0.301155989171774</v>
      </c>
      <c r="O77" s="8"/>
      <c r="P77" s="140">
        <f t="shared" si="2"/>
        <v>1.4494723206447901</v>
      </c>
      <c r="Q77" s="8"/>
      <c r="R77" s="8"/>
      <c r="S77" s="8"/>
      <c r="T77" s="8"/>
      <c r="U77" s="8"/>
      <c r="V77" s="8"/>
      <c r="W77" s="8"/>
      <c r="X77" s="8"/>
    </row>
    <row r="78" spans="1:24" ht="12.75">
      <c r="A78">
        <v>190</v>
      </c>
      <c r="B78" t="s">
        <v>115</v>
      </c>
      <c r="C78">
        <v>1978</v>
      </c>
      <c r="D78">
        <v>1979</v>
      </c>
      <c r="E78" s="8">
        <v>0.6576725820360368</v>
      </c>
      <c r="F78" s="5" t="s">
        <v>21</v>
      </c>
      <c r="G78" s="5" t="s">
        <v>21</v>
      </c>
      <c r="H78" s="8">
        <f>SUM(E$62:E78)/I78</f>
        <v>0.5956266750145931</v>
      </c>
      <c r="I78">
        <f t="shared" si="3"/>
        <v>17</v>
      </c>
      <c r="N78" s="8">
        <f>STDEVP($E$62:E78)</f>
        <v>0.29257569935616373</v>
      </c>
      <c r="O78" s="8"/>
      <c r="P78" s="140">
        <f t="shared" si="2"/>
        <v>1.4729623301341357</v>
      </c>
      <c r="Q78" s="109"/>
      <c r="R78" s="8"/>
      <c r="S78" s="109"/>
      <c r="T78" s="8"/>
      <c r="U78" s="109"/>
      <c r="V78" s="8"/>
      <c r="W78" s="8"/>
      <c r="X78" s="8"/>
    </row>
    <row r="79" spans="1:24" ht="12.75">
      <c r="A79">
        <v>202</v>
      </c>
      <c r="B79" t="s">
        <v>88</v>
      </c>
      <c r="C79">
        <v>1982</v>
      </c>
      <c r="D79">
        <v>1982</v>
      </c>
      <c r="E79" s="8">
        <v>0.22706536436795188</v>
      </c>
      <c r="F79" s="5" t="s">
        <v>21</v>
      </c>
      <c r="G79" s="5" t="s">
        <v>21</v>
      </c>
      <c r="H79" s="8">
        <f>SUM(E$62:E79)/I79</f>
        <v>0.5751510466453352</v>
      </c>
      <c r="I79">
        <f t="shared" si="3"/>
        <v>18</v>
      </c>
      <c r="N79" s="8">
        <f>STDEVP($E$62:E79)</f>
        <v>0.29660112504386943</v>
      </c>
      <c r="O79" s="8"/>
      <c r="P79" s="140">
        <f t="shared" si="2"/>
        <v>1.3537777181839918</v>
      </c>
      <c r="Q79" s="8"/>
      <c r="R79" s="8"/>
      <c r="S79" s="8"/>
      <c r="T79" s="8"/>
      <c r="U79" s="8"/>
      <c r="V79" s="8"/>
      <c r="W79" s="8"/>
      <c r="X79" s="8"/>
    </row>
    <row r="80" spans="1:16" ht="12.75">
      <c r="A80">
        <v>211</v>
      </c>
      <c r="B80" t="s">
        <v>116</v>
      </c>
      <c r="C80">
        <v>1990</v>
      </c>
      <c r="D80">
        <v>1991</v>
      </c>
      <c r="E80" s="8">
        <v>0.7805092240045198</v>
      </c>
      <c r="F80" s="5" t="s">
        <v>21</v>
      </c>
      <c r="G80" s="5" t="s">
        <v>21</v>
      </c>
      <c r="H80" s="8">
        <f>SUM(E$62:E80)/I80</f>
        <v>0.5859593717695029</v>
      </c>
      <c r="I80">
        <f t="shared" si="3"/>
        <v>19</v>
      </c>
      <c r="N80" s="8">
        <f>STDEVP($E$62:E80)</f>
        <v>0.2923095417579116</v>
      </c>
      <c r="P80" s="140">
        <f t="shared" si="2"/>
        <v>1.4152219174087868</v>
      </c>
    </row>
    <row r="82" spans="6:19" ht="12.75">
      <c r="F82">
        <f>COUNTIF(F2:F80,"Y")</f>
        <v>48</v>
      </c>
      <c r="H82" s="8">
        <f>AVERAGE(H62:H80)</f>
        <v>0.5584021214140248</v>
      </c>
      <c r="I82" t="s">
        <v>465</v>
      </c>
      <c r="K82" t="s">
        <v>471</v>
      </c>
      <c r="N82" s="8"/>
      <c r="O82" s="8"/>
      <c r="P82" s="8">
        <f>AVERAGE(P62:P80)</f>
        <v>1.3193978011395464</v>
      </c>
      <c r="Q82" t="s">
        <v>465</v>
      </c>
      <c r="S82" t="s">
        <v>471</v>
      </c>
    </row>
    <row r="83" spans="6:19" ht="12.75">
      <c r="F83" s="5">
        <f>48/79</f>
        <v>0.6075949367088608</v>
      </c>
      <c r="H83" s="8">
        <f>AVERAGE(H67:H80)</f>
        <v>0.5758262543382964</v>
      </c>
      <c r="I83" t="s">
        <v>466</v>
      </c>
      <c r="K83" t="s">
        <v>472</v>
      </c>
      <c r="N83" s="8"/>
      <c r="O83" s="8"/>
      <c r="P83" s="8">
        <f>AVERAGE(P67:P80)</f>
        <v>1.3681779479065654</v>
      </c>
      <c r="Q83" t="s">
        <v>466</v>
      </c>
      <c r="S83" t="s">
        <v>472</v>
      </c>
    </row>
    <row r="84" spans="8:19" ht="12.75">
      <c r="H84" s="8">
        <f>AVERAGE(H74:H80)</f>
        <v>0.5963228813935001</v>
      </c>
      <c r="I84" t="s">
        <v>467</v>
      </c>
      <c r="K84" t="s">
        <v>470</v>
      </c>
      <c r="N84" s="8"/>
      <c r="O84" s="8"/>
      <c r="P84" s="8">
        <f>AVERAGE(P74:P80)</f>
        <v>1.4806421705235386</v>
      </c>
      <c r="Q84" t="s">
        <v>467</v>
      </c>
      <c r="S84" t="s">
        <v>470</v>
      </c>
    </row>
  </sheetData>
  <printOptions headings="1"/>
  <pageMargins left="0.75" right="0.75" top="1" bottom="1" header="0.5" footer="0.5"/>
  <pageSetup horizontalDpi="600" verticalDpi="600" orientation="portrait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T123"/>
  <sheetViews>
    <sheetView zoomScale="75" zoomScaleNormal="75" workbookViewId="0" topLeftCell="F1">
      <selection activeCell="N35" sqref="N35"/>
    </sheetView>
  </sheetViews>
  <sheetFormatPr defaultColWidth="9.140625" defaultRowHeight="12.75"/>
  <cols>
    <col min="2" max="2" width="5.28125" style="0" customWidth="1"/>
    <col min="3" max="3" width="12.421875" style="0" bestFit="1" customWidth="1"/>
    <col min="9" max="9" width="17.7109375" style="0" customWidth="1"/>
    <col min="12" max="12" width="5.00390625" style="0" customWidth="1"/>
    <col min="13" max="13" width="11.421875" style="0" customWidth="1"/>
    <col min="14" max="14" width="1.57421875" style="0" customWidth="1"/>
    <col min="15" max="15" width="11.57421875" style="0" customWidth="1"/>
    <col min="16" max="16" width="5.00390625" style="0" customWidth="1"/>
    <col min="17" max="17" width="11.7109375" style="0" customWidth="1"/>
    <col min="18" max="18" width="1.421875" style="0" customWidth="1"/>
    <col min="19" max="19" width="20.140625" style="0" customWidth="1"/>
    <col min="20" max="20" width="11.8515625" style="0" customWidth="1"/>
  </cols>
  <sheetData>
    <row r="1" spans="1:20" ht="12.75">
      <c r="A1" s="169" t="s">
        <v>252</v>
      </c>
      <c r="B1" s="170"/>
      <c r="C1" s="177"/>
      <c r="H1" t="s">
        <v>217</v>
      </c>
      <c r="I1" t="s">
        <v>218</v>
      </c>
      <c r="K1" s="169" t="s">
        <v>455</v>
      </c>
      <c r="L1" s="170"/>
      <c r="M1" s="170"/>
      <c r="N1" s="170"/>
      <c r="O1" s="171"/>
      <c r="P1" s="171"/>
      <c r="Q1" s="171"/>
      <c r="R1" s="171"/>
      <c r="S1" s="171"/>
      <c r="T1" s="172"/>
    </row>
    <row r="2" spans="1:20" ht="12.75">
      <c r="A2" s="180"/>
      <c r="B2" s="181"/>
      <c r="C2" s="182"/>
      <c r="K2" s="180"/>
      <c r="L2" s="171"/>
      <c r="M2" s="171"/>
      <c r="N2" s="171"/>
      <c r="O2" s="171"/>
      <c r="P2" s="171"/>
      <c r="Q2" s="171"/>
      <c r="R2" s="171"/>
      <c r="S2" s="171"/>
      <c r="T2" s="172"/>
    </row>
    <row r="3" spans="1:20" ht="12.75">
      <c r="A3" s="92"/>
      <c r="B3" s="93" t="s">
        <v>0</v>
      </c>
      <c r="C3" s="94" t="s">
        <v>1</v>
      </c>
      <c r="K3" s="95"/>
      <c r="L3" s="159" t="s">
        <v>0</v>
      </c>
      <c r="M3" s="147" t="s">
        <v>1</v>
      </c>
      <c r="N3" s="189"/>
      <c r="O3" s="95"/>
      <c r="P3" s="159" t="s">
        <v>0</v>
      </c>
      <c r="Q3" s="147" t="s">
        <v>1</v>
      </c>
      <c r="R3" s="189"/>
      <c r="S3" s="30"/>
      <c r="T3" s="94" t="s">
        <v>1</v>
      </c>
    </row>
    <row r="4" spans="1:20" ht="12.75">
      <c r="A4" s="29" t="s">
        <v>2</v>
      </c>
      <c r="B4" s="178"/>
      <c r="C4" s="179"/>
      <c r="K4" s="29" t="s">
        <v>2</v>
      </c>
      <c r="L4" s="178"/>
      <c r="M4" s="179"/>
      <c r="N4" s="190"/>
      <c r="O4" s="29" t="s">
        <v>6</v>
      </c>
      <c r="P4" s="176"/>
      <c r="Q4" s="176"/>
      <c r="R4" s="190"/>
      <c r="S4" s="29" t="s">
        <v>454</v>
      </c>
      <c r="T4" s="30"/>
    </row>
    <row r="5" spans="1:20" ht="12.75">
      <c r="A5" s="95" t="s">
        <v>3</v>
      </c>
      <c r="B5" s="30">
        <v>48</v>
      </c>
      <c r="C5" s="155">
        <f>B5/79</f>
        <v>0.6075949367088608</v>
      </c>
      <c r="G5">
        <v>48</v>
      </c>
      <c r="H5">
        <f>79/3</f>
        <v>26.333333333333332</v>
      </c>
      <c r="I5" s="101">
        <f>CHITEST(G5:G7,H5:H7)</f>
        <v>1.0041803136037708E-07</v>
      </c>
      <c r="K5" s="95" t="s">
        <v>3</v>
      </c>
      <c r="L5" s="30">
        <v>48</v>
      </c>
      <c r="M5" s="155">
        <f>L5/79</f>
        <v>0.6075949367088608</v>
      </c>
      <c r="N5" s="190"/>
      <c r="O5" s="30" t="s">
        <v>3</v>
      </c>
      <c r="P5" s="30">
        <v>39</v>
      </c>
      <c r="Q5" s="156">
        <f>P5/79</f>
        <v>0.4936708860759494</v>
      </c>
      <c r="R5" s="190"/>
      <c r="S5" s="95" t="s">
        <v>3</v>
      </c>
      <c r="T5" s="156">
        <f>(M5+Q5)/2</f>
        <v>0.5506329113924051</v>
      </c>
    </row>
    <row r="6" spans="1:20" ht="12.75">
      <c r="A6" s="30" t="s">
        <v>4</v>
      </c>
      <c r="B6" s="97">
        <v>24</v>
      </c>
      <c r="C6" s="156">
        <f>B6/79</f>
        <v>0.3037974683544304</v>
      </c>
      <c r="G6">
        <v>24</v>
      </c>
      <c r="H6">
        <f>79/3</f>
        <v>26.333333333333332</v>
      </c>
      <c r="I6" t="s">
        <v>413</v>
      </c>
      <c r="K6" s="30" t="s">
        <v>4</v>
      </c>
      <c r="L6" s="97">
        <v>24</v>
      </c>
      <c r="M6" s="156">
        <f>L6/79</f>
        <v>0.3037974683544304</v>
      </c>
      <c r="N6" s="190"/>
      <c r="O6" s="30" t="s">
        <v>4</v>
      </c>
      <c r="P6" s="30">
        <v>24</v>
      </c>
      <c r="Q6" s="156">
        <f>P6/79</f>
        <v>0.3037974683544304</v>
      </c>
      <c r="R6" s="190"/>
      <c r="S6" s="30" t="s">
        <v>4</v>
      </c>
      <c r="T6" s="156">
        <f>(M6+Q6)/2</f>
        <v>0.3037974683544304</v>
      </c>
    </row>
    <row r="7" spans="1:20" ht="12.75">
      <c r="A7" s="99" t="s">
        <v>5</v>
      </c>
      <c r="B7" s="30">
        <v>7</v>
      </c>
      <c r="C7" s="157">
        <f>B7/79</f>
        <v>0.08860759493670886</v>
      </c>
      <c r="G7">
        <v>7</v>
      </c>
      <c r="H7">
        <f>79/3</f>
        <v>26.333333333333332</v>
      </c>
      <c r="K7" s="99" t="s">
        <v>5</v>
      </c>
      <c r="L7" s="30">
        <v>7</v>
      </c>
      <c r="M7" s="157">
        <f>L7/79</f>
        <v>0.08860759493670886</v>
      </c>
      <c r="N7" s="190"/>
      <c r="O7" s="30" t="s">
        <v>7</v>
      </c>
      <c r="P7" s="30">
        <v>11</v>
      </c>
      <c r="Q7" s="156">
        <f>P7/79</f>
        <v>0.13924050632911392</v>
      </c>
      <c r="R7" s="190"/>
      <c r="S7" s="99" t="s">
        <v>354</v>
      </c>
      <c r="T7" s="156">
        <f>(M7+Q7)/2</f>
        <v>0.11392405063291139</v>
      </c>
    </row>
    <row r="8" spans="1:20" ht="12.75">
      <c r="A8" s="173"/>
      <c r="B8" s="174"/>
      <c r="C8" s="175"/>
      <c r="K8" s="183"/>
      <c r="L8" s="192"/>
      <c r="M8" s="193"/>
      <c r="N8" s="190"/>
      <c r="O8" s="30" t="s">
        <v>8</v>
      </c>
      <c r="P8" s="30">
        <v>1</v>
      </c>
      <c r="Q8" s="156">
        <f>P8/79</f>
        <v>0.012658227848101266</v>
      </c>
      <c r="R8" s="190"/>
      <c r="S8" s="183"/>
      <c r="T8" s="184"/>
    </row>
    <row r="9" spans="1:20" ht="12.75">
      <c r="A9" s="29" t="s">
        <v>6</v>
      </c>
      <c r="B9" s="176"/>
      <c r="C9" s="176"/>
      <c r="K9" s="185"/>
      <c r="L9" s="194"/>
      <c r="M9" s="186"/>
      <c r="N9" s="190"/>
      <c r="O9" s="30" t="s">
        <v>9</v>
      </c>
      <c r="P9" s="30">
        <v>4</v>
      </c>
      <c r="Q9" s="156">
        <f>P9/79</f>
        <v>0.05063291139240506</v>
      </c>
      <c r="R9" s="190"/>
      <c r="S9" s="185"/>
      <c r="T9" s="186"/>
    </row>
    <row r="10" spans="1:20" ht="12.75">
      <c r="A10" s="30" t="s">
        <v>3</v>
      </c>
      <c r="B10" s="30">
        <v>39</v>
      </c>
      <c r="C10" s="156">
        <f>B10/79</f>
        <v>0.4936708860759494</v>
      </c>
      <c r="G10">
        <v>39</v>
      </c>
      <c r="H10">
        <f>79/3</f>
        <v>26.333333333333332</v>
      </c>
      <c r="I10">
        <f>CHITEST(G10:G12,H10:H12)</f>
        <v>0.0056437011872326566</v>
      </c>
      <c r="K10" s="187"/>
      <c r="L10" s="163"/>
      <c r="M10" s="188"/>
      <c r="N10" s="190"/>
      <c r="O10" s="164"/>
      <c r="P10" s="171"/>
      <c r="Q10" s="172"/>
      <c r="R10" s="190"/>
      <c r="S10" s="185"/>
      <c r="T10" s="186"/>
    </row>
    <row r="11" spans="1:20" ht="12.75">
      <c r="A11" s="30" t="s">
        <v>4</v>
      </c>
      <c r="B11" s="30">
        <v>24</v>
      </c>
      <c r="C11" s="156">
        <f>B11/79</f>
        <v>0.3037974683544304</v>
      </c>
      <c r="G11">
        <v>24</v>
      </c>
      <c r="H11">
        <f>79/3</f>
        <v>26.333333333333332</v>
      </c>
      <c r="I11" t="s">
        <v>219</v>
      </c>
      <c r="K11" s="34" t="s">
        <v>0</v>
      </c>
      <c r="L11" s="30">
        <v>79</v>
      </c>
      <c r="M11" s="98"/>
      <c r="N11" s="191"/>
      <c r="O11" s="34" t="s">
        <v>0</v>
      </c>
      <c r="P11" s="30">
        <v>79</v>
      </c>
      <c r="Q11" s="30"/>
      <c r="R11" s="191"/>
      <c r="S11" s="187"/>
      <c r="T11" s="188"/>
    </row>
    <row r="12" spans="1:8" ht="12.75">
      <c r="A12" s="30" t="s">
        <v>7</v>
      </c>
      <c r="B12" s="30">
        <v>11</v>
      </c>
      <c r="C12" s="156">
        <f>B12/79</f>
        <v>0.13924050632911392</v>
      </c>
      <c r="G12">
        <v>16</v>
      </c>
      <c r="H12">
        <f>79/3</f>
        <v>26.333333333333332</v>
      </c>
    </row>
    <row r="13" spans="1:3" ht="12.75">
      <c r="A13" s="30" t="s">
        <v>8</v>
      </c>
      <c r="B13" s="30">
        <v>1</v>
      </c>
      <c r="C13" s="156">
        <f>B13/79</f>
        <v>0.012658227848101266</v>
      </c>
    </row>
    <row r="14" spans="1:3" ht="12.75">
      <c r="A14" s="30" t="s">
        <v>9</v>
      </c>
      <c r="B14" s="30">
        <v>4</v>
      </c>
      <c r="C14" s="156">
        <f>B14/79</f>
        <v>0.05063291139240506</v>
      </c>
    </row>
    <row r="15" spans="1:3" ht="12.75">
      <c r="A15" s="173"/>
      <c r="B15" s="174"/>
      <c r="C15" s="175"/>
    </row>
    <row r="16" spans="1:8" ht="25.5">
      <c r="A16" s="34" t="s">
        <v>0</v>
      </c>
      <c r="B16" s="176">
        <v>79</v>
      </c>
      <c r="C16" s="176"/>
      <c r="E16" s="113" t="s">
        <v>2</v>
      </c>
      <c r="F16" s="113" t="s">
        <v>120</v>
      </c>
      <c r="G16" s="114" t="s">
        <v>19</v>
      </c>
      <c r="H16" s="114" t="s">
        <v>22</v>
      </c>
    </row>
    <row r="17" spans="5:8" ht="12.75">
      <c r="E17" s="117">
        <v>1</v>
      </c>
      <c r="F17" s="117">
        <v>1823</v>
      </c>
      <c r="G17" s="118" t="s">
        <v>20</v>
      </c>
      <c r="H17" s="118" t="s">
        <v>20</v>
      </c>
    </row>
    <row r="18" spans="5:8" ht="12.75">
      <c r="E18" s="117">
        <v>4</v>
      </c>
      <c r="F18" s="117">
        <v>1828</v>
      </c>
      <c r="G18" s="118" t="s">
        <v>20</v>
      </c>
      <c r="H18" s="118" t="s">
        <v>20</v>
      </c>
    </row>
    <row r="19" spans="5:8" ht="12.75">
      <c r="E19" s="117">
        <v>7</v>
      </c>
      <c r="F19" s="117">
        <v>1846</v>
      </c>
      <c r="G19" s="118" t="s">
        <v>20</v>
      </c>
      <c r="H19" s="118" t="s">
        <v>20</v>
      </c>
    </row>
    <row r="20" spans="3:8" ht="12.75">
      <c r="C20" s="142">
        <f>AVERAGE(C7,(C12+C13+C14))</f>
        <v>0.14556962025316456</v>
      </c>
      <c r="E20" s="117">
        <v>10</v>
      </c>
      <c r="F20" s="117">
        <v>1848</v>
      </c>
      <c r="G20" s="118" t="s">
        <v>21</v>
      </c>
      <c r="H20" s="118" t="s">
        <v>7</v>
      </c>
    </row>
    <row r="21" spans="5:8" ht="12.75">
      <c r="E21" s="117">
        <v>13</v>
      </c>
      <c r="F21" s="117">
        <v>1848</v>
      </c>
      <c r="G21" s="118" t="s">
        <v>20</v>
      </c>
      <c r="H21" s="118" t="s">
        <v>8</v>
      </c>
    </row>
    <row r="22" spans="5:8" ht="12.75">
      <c r="E22" s="117">
        <v>16</v>
      </c>
      <c r="F22" s="117">
        <v>1849</v>
      </c>
      <c r="G22" s="118" t="s">
        <v>20</v>
      </c>
      <c r="H22" s="118" t="s">
        <v>20</v>
      </c>
    </row>
    <row r="23" spans="5:8" ht="12.75">
      <c r="E23" s="117">
        <v>19</v>
      </c>
      <c r="F23" s="117">
        <v>1851</v>
      </c>
      <c r="G23" s="118" t="s">
        <v>21</v>
      </c>
      <c r="H23" s="118" t="s">
        <v>21</v>
      </c>
    </row>
    <row r="24" spans="5:8" ht="12.75">
      <c r="E24" s="117">
        <v>22</v>
      </c>
      <c r="F24" s="117">
        <v>1853</v>
      </c>
      <c r="G24" s="118" t="s">
        <v>21</v>
      </c>
      <c r="H24" s="118" t="s">
        <v>21</v>
      </c>
    </row>
    <row r="25" spans="5:8" ht="12.75">
      <c r="E25" s="117">
        <v>25</v>
      </c>
      <c r="F25" s="117">
        <v>1856</v>
      </c>
      <c r="G25" s="118" t="s">
        <v>20</v>
      </c>
      <c r="H25" s="118" t="s">
        <v>20</v>
      </c>
    </row>
    <row r="26" spans="5:8" ht="12.75">
      <c r="E26" s="117">
        <v>28</v>
      </c>
      <c r="F26" s="117">
        <v>1859</v>
      </c>
      <c r="G26" s="118" t="s">
        <v>20</v>
      </c>
      <c r="H26" s="118" t="s">
        <v>20</v>
      </c>
    </row>
    <row r="27" spans="5:8" ht="12.75">
      <c r="E27" s="117">
        <v>31</v>
      </c>
      <c r="F27" s="117">
        <v>1859</v>
      </c>
      <c r="G27" s="118" t="s">
        <v>20</v>
      </c>
      <c r="H27" s="118" t="s">
        <v>20</v>
      </c>
    </row>
    <row r="28" spans="5:8" ht="12.75">
      <c r="E28" s="117">
        <v>34</v>
      </c>
      <c r="F28" s="117">
        <v>1860</v>
      </c>
      <c r="G28" s="118" t="s">
        <v>20</v>
      </c>
      <c r="H28" s="118" t="s">
        <v>20</v>
      </c>
    </row>
    <row r="29" spans="5:8" ht="12.75">
      <c r="E29" s="117">
        <v>37</v>
      </c>
      <c r="F29" s="117">
        <v>1860</v>
      </c>
      <c r="G29" s="118" t="s">
        <v>20</v>
      </c>
      <c r="H29" s="118" t="s">
        <v>20</v>
      </c>
    </row>
    <row r="30" spans="5:8" ht="12.75">
      <c r="E30" s="117">
        <v>40</v>
      </c>
      <c r="F30" s="117">
        <v>1862</v>
      </c>
      <c r="G30" s="118" t="s">
        <v>21</v>
      </c>
      <c r="H30" s="118" t="s">
        <v>21</v>
      </c>
    </row>
    <row r="31" spans="5:8" ht="12.75">
      <c r="E31" s="117">
        <v>43</v>
      </c>
      <c r="F31" s="117">
        <v>1863</v>
      </c>
      <c r="G31" s="118" t="s">
        <v>20</v>
      </c>
      <c r="H31" s="118" t="s">
        <v>20</v>
      </c>
    </row>
    <row r="32" spans="5:8" ht="12.75">
      <c r="E32" s="117">
        <v>46</v>
      </c>
      <c r="F32" s="117">
        <v>1864</v>
      </c>
      <c r="G32" s="118" t="s">
        <v>20</v>
      </c>
      <c r="H32" s="118" t="s">
        <v>9</v>
      </c>
    </row>
    <row r="33" spans="5:8" ht="12.75">
      <c r="E33" s="117">
        <v>49</v>
      </c>
      <c r="F33" s="117">
        <v>1864</v>
      </c>
      <c r="G33" s="118" t="s">
        <v>20</v>
      </c>
      <c r="H33" s="118" t="s">
        <v>20</v>
      </c>
    </row>
    <row r="34" spans="5:8" ht="12.75">
      <c r="E34" s="117">
        <v>52</v>
      </c>
      <c r="F34" s="117">
        <v>1865</v>
      </c>
      <c r="G34" s="118" t="s">
        <v>21</v>
      </c>
      <c r="H34" s="118" t="s">
        <v>7</v>
      </c>
    </row>
    <row r="35" spans="5:8" ht="12.75">
      <c r="E35" s="117">
        <v>55</v>
      </c>
      <c r="F35" s="117">
        <v>1866</v>
      </c>
      <c r="G35" s="118" t="s">
        <v>20</v>
      </c>
      <c r="H35" s="118" t="s">
        <v>20</v>
      </c>
    </row>
    <row r="36" spans="5:8" ht="12.75">
      <c r="E36" s="117">
        <v>58</v>
      </c>
      <c r="F36" s="117">
        <v>1870</v>
      </c>
      <c r="G36" s="118" t="s">
        <v>20</v>
      </c>
      <c r="H36" s="118" t="s">
        <v>20</v>
      </c>
    </row>
    <row r="37" spans="5:8" ht="12.75">
      <c r="E37" s="117">
        <v>60</v>
      </c>
      <c r="F37" s="117">
        <v>1876</v>
      </c>
      <c r="G37" s="118" t="s">
        <v>20</v>
      </c>
      <c r="H37" s="118" t="s">
        <v>20</v>
      </c>
    </row>
    <row r="38" spans="5:8" ht="12.75">
      <c r="E38" s="117">
        <v>61</v>
      </c>
      <c r="F38" s="117">
        <v>1877</v>
      </c>
      <c r="G38" s="118" t="s">
        <v>20</v>
      </c>
      <c r="H38" s="118" t="s">
        <v>20</v>
      </c>
    </row>
    <row r="39" spans="5:8" ht="12.75">
      <c r="E39" s="117">
        <v>64</v>
      </c>
      <c r="F39" s="117">
        <v>1879</v>
      </c>
      <c r="G39" s="118" t="s">
        <v>20</v>
      </c>
      <c r="H39" s="118" t="s">
        <v>20</v>
      </c>
    </row>
    <row r="40" spans="5:8" ht="12.75">
      <c r="E40" s="117">
        <v>65</v>
      </c>
      <c r="F40" s="117">
        <v>1882</v>
      </c>
      <c r="G40" s="118" t="s">
        <v>20</v>
      </c>
      <c r="H40" s="118" t="s">
        <v>20</v>
      </c>
    </row>
    <row r="41" spans="5:8" ht="12.75">
      <c r="E41" s="117">
        <v>67</v>
      </c>
      <c r="F41" s="117">
        <v>1884</v>
      </c>
      <c r="G41" s="118" t="s">
        <v>20</v>
      </c>
      <c r="H41" s="118" t="s">
        <v>20</v>
      </c>
    </row>
    <row r="42" spans="5:8" ht="12.75">
      <c r="E42" s="117">
        <v>70</v>
      </c>
      <c r="F42" s="117">
        <v>1885</v>
      </c>
      <c r="G42" s="118" t="s">
        <v>21</v>
      </c>
      <c r="H42" s="118" t="s">
        <v>21</v>
      </c>
    </row>
    <row r="43" spans="5:8" ht="12.75">
      <c r="E43" s="117">
        <v>72</v>
      </c>
      <c r="F43" s="117">
        <v>1893</v>
      </c>
      <c r="G43" s="118" t="s">
        <v>20</v>
      </c>
      <c r="H43" s="118" t="s">
        <v>20</v>
      </c>
    </row>
    <row r="44" spans="5:8" ht="12.75">
      <c r="E44" s="117">
        <v>73</v>
      </c>
      <c r="F44" s="117">
        <v>1894</v>
      </c>
      <c r="G44" s="118" t="s">
        <v>20</v>
      </c>
      <c r="H44" s="118" t="s">
        <v>20</v>
      </c>
    </row>
    <row r="45" spans="5:8" ht="12.75">
      <c r="E45" s="117">
        <v>76</v>
      </c>
      <c r="F45" s="117">
        <v>1897</v>
      </c>
      <c r="G45" s="118" t="s">
        <v>21</v>
      </c>
      <c r="H45" s="118" t="s">
        <v>21</v>
      </c>
    </row>
    <row r="46" spans="5:8" ht="12.75">
      <c r="E46" s="117">
        <v>79</v>
      </c>
      <c r="F46" s="117">
        <v>1898</v>
      </c>
      <c r="G46" s="118" t="s">
        <v>20</v>
      </c>
      <c r="H46" s="118" t="s">
        <v>20</v>
      </c>
    </row>
    <row r="47" spans="5:8" ht="12.75">
      <c r="E47" s="117">
        <v>82</v>
      </c>
      <c r="F47" s="117">
        <v>1900</v>
      </c>
      <c r="G47" s="118" t="s">
        <v>20</v>
      </c>
      <c r="H47" s="118" t="s">
        <v>20</v>
      </c>
    </row>
    <row r="48" spans="5:8" ht="12.75">
      <c r="E48" s="117">
        <v>83</v>
      </c>
      <c r="F48" s="117">
        <v>1900</v>
      </c>
      <c r="G48" s="118" t="s">
        <v>20</v>
      </c>
      <c r="H48" s="118" t="s">
        <v>21</v>
      </c>
    </row>
    <row r="49" spans="5:8" ht="12.75">
      <c r="E49" s="152">
        <v>85</v>
      </c>
      <c r="F49" s="152">
        <v>1904</v>
      </c>
      <c r="G49" s="153" t="s">
        <v>21</v>
      </c>
      <c r="H49" s="153" t="s">
        <v>21</v>
      </c>
    </row>
    <row r="50" spans="5:8" ht="12.75">
      <c r="E50" s="152">
        <v>88</v>
      </c>
      <c r="F50" s="152">
        <v>1906</v>
      </c>
      <c r="G50" s="153" t="s">
        <v>20</v>
      </c>
      <c r="H50" s="153" t="s">
        <v>7</v>
      </c>
    </row>
    <row r="51" spans="5:8" ht="12.75">
      <c r="E51" s="152">
        <v>91</v>
      </c>
      <c r="F51" s="152">
        <v>1907</v>
      </c>
      <c r="G51" s="153" t="s">
        <v>20</v>
      </c>
      <c r="H51" s="153" t="s">
        <v>20</v>
      </c>
    </row>
    <row r="52" spans="5:8" ht="12.75">
      <c r="E52" s="152">
        <v>94</v>
      </c>
      <c r="F52" s="152">
        <v>1909</v>
      </c>
      <c r="G52" s="153" t="s">
        <v>20</v>
      </c>
      <c r="H52" s="153" t="s">
        <v>20</v>
      </c>
    </row>
    <row r="53" spans="5:8" ht="12.75">
      <c r="E53" s="152">
        <v>97</v>
      </c>
      <c r="F53" s="152">
        <v>1911</v>
      </c>
      <c r="G53" s="153" t="s">
        <v>21</v>
      </c>
      <c r="H53" s="153" t="s">
        <v>21</v>
      </c>
    </row>
    <row r="54" spans="5:8" ht="12.75">
      <c r="E54" s="152">
        <v>100</v>
      </c>
      <c r="F54" s="152">
        <v>1912</v>
      </c>
      <c r="G54" s="153" t="s">
        <v>20</v>
      </c>
      <c r="H54" s="153" t="s">
        <v>20</v>
      </c>
    </row>
    <row r="55" spans="5:8" ht="12.75">
      <c r="E55" s="152">
        <v>103</v>
      </c>
      <c r="F55" s="152">
        <v>1913</v>
      </c>
      <c r="G55" s="153" t="s">
        <v>20</v>
      </c>
      <c r="H55" s="153" t="s">
        <v>20</v>
      </c>
    </row>
    <row r="56" spans="5:8" ht="12.75">
      <c r="E56" s="152">
        <v>106</v>
      </c>
      <c r="F56" s="152">
        <v>1914</v>
      </c>
      <c r="G56" s="153" t="s">
        <v>21</v>
      </c>
      <c r="H56" s="153" t="s">
        <v>21</v>
      </c>
    </row>
    <row r="57" spans="5:8" ht="12.75">
      <c r="E57" s="152">
        <v>109</v>
      </c>
      <c r="F57" s="152">
        <v>1919</v>
      </c>
      <c r="G57" s="153" t="s">
        <v>21</v>
      </c>
      <c r="H57" s="153" t="s">
        <v>21</v>
      </c>
    </row>
    <row r="58" spans="5:8" ht="12.75">
      <c r="E58" s="152">
        <v>112</v>
      </c>
      <c r="F58" s="152">
        <v>1919</v>
      </c>
      <c r="G58" s="153" t="s">
        <v>20</v>
      </c>
      <c r="H58" s="153" t="s">
        <v>20</v>
      </c>
    </row>
    <row r="59" spans="5:8" ht="12.75">
      <c r="E59" s="152">
        <v>115</v>
      </c>
      <c r="F59" s="152">
        <v>1919</v>
      </c>
      <c r="G59" s="153" t="s">
        <v>21</v>
      </c>
      <c r="H59" s="153" t="s">
        <v>21</v>
      </c>
    </row>
    <row r="60" spans="5:8" ht="12.75">
      <c r="E60" s="152">
        <v>116</v>
      </c>
      <c r="F60" s="152">
        <v>1919</v>
      </c>
      <c r="G60" s="153" t="s">
        <v>5</v>
      </c>
      <c r="H60" s="153" t="s">
        <v>21</v>
      </c>
    </row>
    <row r="61" spans="5:8" ht="12.75">
      <c r="E61" s="152">
        <v>117</v>
      </c>
      <c r="F61" s="152">
        <v>1920</v>
      </c>
      <c r="G61" s="153" t="s">
        <v>20</v>
      </c>
      <c r="H61" s="153" t="s">
        <v>20</v>
      </c>
    </row>
    <row r="62" spans="5:8" ht="12.75">
      <c r="E62" s="152">
        <v>118</v>
      </c>
      <c r="F62" s="152">
        <v>1929</v>
      </c>
      <c r="G62" s="153" t="s">
        <v>20</v>
      </c>
      <c r="H62" s="153" t="s">
        <v>9</v>
      </c>
    </row>
    <row r="63" spans="5:8" ht="12.75">
      <c r="E63" s="152">
        <v>121</v>
      </c>
      <c r="F63" s="152">
        <v>1931</v>
      </c>
      <c r="G63" s="153" t="s">
        <v>20</v>
      </c>
      <c r="H63" s="153" t="s">
        <v>20</v>
      </c>
    </row>
    <row r="64" spans="5:8" ht="12.75">
      <c r="E64" s="152">
        <v>124</v>
      </c>
      <c r="F64" s="152">
        <v>1932</v>
      </c>
      <c r="G64" s="153" t="s">
        <v>20</v>
      </c>
      <c r="H64" s="153" t="s">
        <v>20</v>
      </c>
    </row>
    <row r="65" spans="5:8" ht="12.75">
      <c r="E65" s="152">
        <v>125</v>
      </c>
      <c r="F65" s="152">
        <v>1934</v>
      </c>
      <c r="G65" s="153" t="s">
        <v>20</v>
      </c>
      <c r="H65" s="153" t="s">
        <v>9</v>
      </c>
    </row>
    <row r="66" spans="5:8" ht="12.75">
      <c r="E66" s="152">
        <v>127</v>
      </c>
      <c r="F66" s="152">
        <v>1935</v>
      </c>
      <c r="G66" s="153" t="s">
        <v>20</v>
      </c>
      <c r="H66" s="153" t="s">
        <v>21</v>
      </c>
    </row>
    <row r="67" spans="5:8" ht="12.75">
      <c r="E67" s="152">
        <v>130</v>
      </c>
      <c r="F67" s="152">
        <v>1937</v>
      </c>
      <c r="G67" s="153" t="s">
        <v>20</v>
      </c>
      <c r="H67" s="153" t="s">
        <v>9</v>
      </c>
    </row>
    <row r="68" spans="5:8" ht="12.75">
      <c r="E68" s="152">
        <v>133</v>
      </c>
      <c r="F68" s="152">
        <v>1938</v>
      </c>
      <c r="G68" s="153" t="s">
        <v>21</v>
      </c>
      <c r="H68" s="153" t="s">
        <v>7</v>
      </c>
    </row>
    <row r="69" spans="5:8" ht="12.75">
      <c r="E69" s="152">
        <v>136</v>
      </c>
      <c r="F69" s="152">
        <v>1939</v>
      </c>
      <c r="G69" s="153" t="s">
        <v>21</v>
      </c>
      <c r="H69" s="153" t="s">
        <v>21</v>
      </c>
    </row>
    <row r="70" spans="5:8" ht="12.75">
      <c r="E70" s="152">
        <v>139</v>
      </c>
      <c r="F70" s="152">
        <v>1939</v>
      </c>
      <c r="G70" s="153" t="s">
        <v>21</v>
      </c>
      <c r="H70" s="153" t="s">
        <v>21</v>
      </c>
    </row>
    <row r="71" spans="5:8" ht="12.75">
      <c r="E71" s="152">
        <v>142</v>
      </c>
      <c r="F71" s="152">
        <v>1939</v>
      </c>
      <c r="G71" s="153" t="s">
        <v>20</v>
      </c>
      <c r="H71" s="153" t="s">
        <v>20</v>
      </c>
    </row>
    <row r="72" spans="5:8" ht="12.75">
      <c r="E72" s="152">
        <v>145</v>
      </c>
      <c r="F72" s="152">
        <v>1940</v>
      </c>
      <c r="G72" s="153" t="s">
        <v>20</v>
      </c>
      <c r="H72" s="153" t="s">
        <v>20</v>
      </c>
    </row>
    <row r="73" spans="5:8" ht="12.75">
      <c r="E73" s="150">
        <v>147</v>
      </c>
      <c r="F73" s="150">
        <v>1948</v>
      </c>
      <c r="G73" s="151" t="s">
        <v>5</v>
      </c>
      <c r="H73" s="151" t="s">
        <v>21</v>
      </c>
    </row>
    <row r="74" spans="5:8" ht="12.75">
      <c r="E74" s="150">
        <v>148</v>
      </c>
      <c r="F74" s="150">
        <v>1948</v>
      </c>
      <c r="G74" s="151" t="s">
        <v>21</v>
      </c>
      <c r="H74" s="151" t="s">
        <v>21</v>
      </c>
    </row>
    <row r="75" spans="5:8" ht="12.75">
      <c r="E75" s="150">
        <v>151</v>
      </c>
      <c r="F75" s="150">
        <v>1950</v>
      </c>
      <c r="G75" s="151" t="s">
        <v>5</v>
      </c>
      <c r="H75" s="151" t="s">
        <v>7</v>
      </c>
    </row>
    <row r="76" spans="5:8" ht="12.75">
      <c r="E76" s="150">
        <v>154</v>
      </c>
      <c r="F76" s="150">
        <v>1956</v>
      </c>
      <c r="G76" s="151" t="s">
        <v>20</v>
      </c>
      <c r="H76" s="151" t="s">
        <v>20</v>
      </c>
    </row>
    <row r="77" spans="5:8" ht="12.75">
      <c r="E77" s="150">
        <v>157</v>
      </c>
      <c r="F77" s="150">
        <v>1956</v>
      </c>
      <c r="G77" s="151" t="s">
        <v>21</v>
      </c>
      <c r="H77" s="151" t="s">
        <v>21</v>
      </c>
    </row>
    <row r="78" spans="5:8" ht="12.75">
      <c r="E78" s="150">
        <v>160</v>
      </c>
      <c r="F78" s="150">
        <v>1962</v>
      </c>
      <c r="G78" s="151" t="s">
        <v>20</v>
      </c>
      <c r="H78" s="151" t="s">
        <v>20</v>
      </c>
    </row>
    <row r="79" spans="5:8" ht="12.75">
      <c r="E79" s="150">
        <v>163</v>
      </c>
      <c r="F79" s="150">
        <v>1965</v>
      </c>
      <c r="G79" s="151" t="s">
        <v>20</v>
      </c>
      <c r="H79" s="151" t="s">
        <v>20</v>
      </c>
    </row>
    <row r="80" spans="5:8" ht="12.75">
      <c r="E80" s="150">
        <v>166</v>
      </c>
      <c r="F80" s="150">
        <v>1965</v>
      </c>
      <c r="G80" s="151" t="s">
        <v>20</v>
      </c>
      <c r="H80" s="151" t="s">
        <v>7</v>
      </c>
    </row>
    <row r="81" spans="5:8" ht="12.75">
      <c r="E81" s="150">
        <v>169</v>
      </c>
      <c r="F81" s="150">
        <v>1967</v>
      </c>
      <c r="G81" s="151" t="s">
        <v>21</v>
      </c>
      <c r="H81" s="151" t="s">
        <v>21</v>
      </c>
    </row>
    <row r="82" spans="5:8" ht="12.75">
      <c r="E82" s="150">
        <v>172</v>
      </c>
      <c r="F82" s="150">
        <v>1969</v>
      </c>
      <c r="G82" s="151" t="s">
        <v>5</v>
      </c>
      <c r="H82" s="151" t="s">
        <v>7</v>
      </c>
    </row>
    <row r="83" spans="5:8" ht="12.75">
      <c r="E83" s="150">
        <v>175</v>
      </c>
      <c r="F83" s="150">
        <v>1969</v>
      </c>
      <c r="G83" s="151" t="s">
        <v>21</v>
      </c>
      <c r="H83" s="151" t="s">
        <v>7</v>
      </c>
    </row>
    <row r="84" spans="5:8" ht="12.75">
      <c r="E84" s="150">
        <v>178</v>
      </c>
      <c r="F84" s="150">
        <v>1971</v>
      </c>
      <c r="G84" s="151" t="s">
        <v>20</v>
      </c>
      <c r="H84" s="151" t="s">
        <v>20</v>
      </c>
    </row>
    <row r="85" spans="5:8" ht="12.75">
      <c r="E85" s="150">
        <v>181</v>
      </c>
      <c r="F85" s="150">
        <v>1973</v>
      </c>
      <c r="G85" s="151" t="s">
        <v>21</v>
      </c>
      <c r="H85" s="151" t="s">
        <v>7</v>
      </c>
    </row>
    <row r="86" spans="5:8" ht="12.75">
      <c r="E86" s="150">
        <v>184</v>
      </c>
      <c r="F86" s="150">
        <v>1974</v>
      </c>
      <c r="G86" s="151" t="s">
        <v>20</v>
      </c>
      <c r="H86" s="151" t="s">
        <v>20</v>
      </c>
    </row>
    <row r="87" spans="5:8" ht="12.75">
      <c r="E87" s="150">
        <v>187</v>
      </c>
      <c r="F87" s="150">
        <v>1975</v>
      </c>
      <c r="G87" s="151" t="s">
        <v>20</v>
      </c>
      <c r="H87" s="151" t="s">
        <v>20</v>
      </c>
    </row>
    <row r="88" spans="5:8" ht="12.75">
      <c r="E88" s="150">
        <v>189</v>
      </c>
      <c r="F88" s="150">
        <v>1977</v>
      </c>
      <c r="G88" s="151" t="s">
        <v>21</v>
      </c>
      <c r="H88" s="151" t="s">
        <v>21</v>
      </c>
    </row>
    <row r="89" spans="5:8" ht="12.75">
      <c r="E89" s="150">
        <v>190</v>
      </c>
      <c r="F89" s="150">
        <v>1978</v>
      </c>
      <c r="G89" s="151" t="s">
        <v>21</v>
      </c>
      <c r="H89" s="151" t="s">
        <v>21</v>
      </c>
    </row>
    <row r="90" spans="5:8" ht="12.75">
      <c r="E90" s="150">
        <v>193</v>
      </c>
      <c r="F90" s="150">
        <v>1979</v>
      </c>
      <c r="G90" s="151" t="s">
        <v>20</v>
      </c>
      <c r="H90" s="151" t="s">
        <v>20</v>
      </c>
    </row>
    <row r="91" spans="5:8" ht="12.75">
      <c r="E91" s="150">
        <v>199</v>
      </c>
      <c r="F91" s="150">
        <v>1980</v>
      </c>
      <c r="G91" s="151" t="s">
        <v>5</v>
      </c>
      <c r="H91" s="151" t="s">
        <v>21</v>
      </c>
    </row>
    <row r="92" spans="5:8" ht="12.75">
      <c r="E92" s="150">
        <v>202</v>
      </c>
      <c r="F92" s="150">
        <v>1982</v>
      </c>
      <c r="G92" s="151" t="s">
        <v>21</v>
      </c>
      <c r="H92" s="151" t="s">
        <v>21</v>
      </c>
    </row>
    <row r="93" spans="5:8" ht="12.75">
      <c r="E93" s="150">
        <v>205</v>
      </c>
      <c r="F93" s="150">
        <v>1982</v>
      </c>
      <c r="G93" s="151" t="s">
        <v>5</v>
      </c>
      <c r="H93" s="151" t="s">
        <v>7</v>
      </c>
    </row>
    <row r="94" spans="5:8" ht="12.75">
      <c r="E94" s="150">
        <v>208</v>
      </c>
      <c r="F94" s="150">
        <v>1987</v>
      </c>
      <c r="G94" s="151" t="s">
        <v>5</v>
      </c>
      <c r="H94" s="151" t="s">
        <v>7</v>
      </c>
    </row>
    <row r="95" spans="5:8" ht="12.75">
      <c r="E95" s="150">
        <v>211</v>
      </c>
      <c r="F95" s="150">
        <v>1990</v>
      </c>
      <c r="G95" s="151" t="s">
        <v>21</v>
      </c>
      <c r="H95" s="151" t="s">
        <v>21</v>
      </c>
    </row>
    <row r="98" spans="4:8" ht="12.75">
      <c r="D98" t="s">
        <v>388</v>
      </c>
      <c r="G98" s="117">
        <f>COUNTIF(G$17:G$95,"Y")</f>
        <v>48</v>
      </c>
      <c r="H98" s="117">
        <f>COUNTIF(H$17:H$95,"Y")</f>
        <v>39</v>
      </c>
    </row>
    <row r="99" spans="4:8" ht="12.75">
      <c r="D99" t="s">
        <v>389</v>
      </c>
      <c r="G99" s="117">
        <f>COUNTIF(G$17:G$95,"N")</f>
        <v>24</v>
      </c>
      <c r="H99" s="117">
        <f>COUNTIF(H$17:H$95,"N")</f>
        <v>24</v>
      </c>
    </row>
    <row r="100" spans="4:8" ht="12.75">
      <c r="D100" t="s">
        <v>5</v>
      </c>
      <c r="G100" s="117">
        <f>COUNTIF(G$17:G$95,"Tie")</f>
        <v>7</v>
      </c>
      <c r="H100" s="117"/>
    </row>
    <row r="101" spans="4:8" ht="12.75">
      <c r="D101" t="s">
        <v>7</v>
      </c>
      <c r="H101" s="117">
        <f>COUNTIF(H$17:H$95,"Stalemate")</f>
        <v>11</v>
      </c>
    </row>
    <row r="102" spans="4:8" ht="12.75">
      <c r="D102" t="s">
        <v>8</v>
      </c>
      <c r="H102" s="117">
        <f>COUNTIF(H$17:H$95,"Compromise")</f>
        <v>1</v>
      </c>
    </row>
    <row r="103" spans="4:8" ht="12.75">
      <c r="D103" t="s">
        <v>9</v>
      </c>
      <c r="H103" s="117">
        <f>COUNTIF(H$17:H$95,"Unclear")</f>
        <v>4</v>
      </c>
    </row>
    <row r="104" ht="12.75">
      <c r="H104" t="s">
        <v>437</v>
      </c>
    </row>
    <row r="107" ht="12.75">
      <c r="D107" t="s">
        <v>398</v>
      </c>
    </row>
    <row r="108" spans="4:8" ht="12.75">
      <c r="D108" t="s">
        <v>388</v>
      </c>
      <c r="G108" s="117">
        <v>23</v>
      </c>
      <c r="H108" s="117">
        <v>17</v>
      </c>
    </row>
    <row r="109" spans="4:8" ht="12.75">
      <c r="D109" t="s">
        <v>389</v>
      </c>
      <c r="G109" s="117">
        <v>17</v>
      </c>
      <c r="H109" s="117">
        <v>18</v>
      </c>
    </row>
    <row r="110" spans="4:8" ht="12.75">
      <c r="D110" t="s">
        <v>5</v>
      </c>
      <c r="G110" s="117">
        <f>COUNTIF(G$17:G$95,"Tie")</f>
        <v>7</v>
      </c>
      <c r="H110" s="117">
        <v>9</v>
      </c>
    </row>
    <row r="111" spans="4:8" ht="12.75">
      <c r="D111" t="s">
        <v>7</v>
      </c>
      <c r="H111" s="117">
        <v>9</v>
      </c>
    </row>
    <row r="112" spans="4:8" ht="12.75">
      <c r="D112" t="s">
        <v>8</v>
      </c>
      <c r="H112" s="117">
        <v>0</v>
      </c>
    </row>
    <row r="113" spans="4:8" ht="12.75">
      <c r="D113" t="s">
        <v>9</v>
      </c>
      <c r="H113" s="117">
        <v>3</v>
      </c>
    </row>
    <row r="114" ht="12.75">
      <c r="H114" t="s">
        <v>436</v>
      </c>
    </row>
    <row r="115" ht="12.75">
      <c r="D115" t="s">
        <v>434</v>
      </c>
    </row>
    <row r="116" spans="4:8" ht="12.75">
      <c r="D116" t="s">
        <v>388</v>
      </c>
      <c r="G116" s="117">
        <v>8</v>
      </c>
      <c r="H116" s="117">
        <v>7</v>
      </c>
    </row>
    <row r="117" spans="4:8" ht="12.75">
      <c r="D117" t="s">
        <v>389</v>
      </c>
      <c r="G117" s="117">
        <v>9</v>
      </c>
      <c r="H117" s="117">
        <v>9</v>
      </c>
    </row>
    <row r="118" spans="4:8" ht="12.75">
      <c r="D118" t="s">
        <v>5</v>
      </c>
      <c r="G118" s="117">
        <v>6</v>
      </c>
      <c r="H118" s="117"/>
    </row>
    <row r="119" spans="4:8" ht="12.75">
      <c r="D119" t="s">
        <v>7</v>
      </c>
      <c r="H119" s="117">
        <v>7</v>
      </c>
    </row>
    <row r="120" spans="4:8" ht="12.75">
      <c r="D120" t="s">
        <v>8</v>
      </c>
      <c r="H120" s="117">
        <v>0</v>
      </c>
    </row>
    <row r="121" spans="4:8" ht="12.75">
      <c r="D121" t="s">
        <v>9</v>
      </c>
      <c r="H121" s="117">
        <v>0</v>
      </c>
    </row>
    <row r="123" ht="12.75">
      <c r="H123" t="s">
        <v>435</v>
      </c>
    </row>
  </sheetData>
  <mergeCells count="16">
    <mergeCell ref="R3:R11"/>
    <mergeCell ref="N3:N11"/>
    <mergeCell ref="K8:M10"/>
    <mergeCell ref="O10:Q10"/>
    <mergeCell ref="P4:Q4"/>
    <mergeCell ref="L4:M4"/>
    <mergeCell ref="K1:T1"/>
    <mergeCell ref="A15:C15"/>
    <mergeCell ref="B16:C16"/>
    <mergeCell ref="A1:C1"/>
    <mergeCell ref="B4:C4"/>
    <mergeCell ref="A8:C8"/>
    <mergeCell ref="B9:C9"/>
    <mergeCell ref="A2:C2"/>
    <mergeCell ref="S8:T11"/>
    <mergeCell ref="K2:T2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indexed="40"/>
  </sheetPr>
  <dimension ref="A1:AD81"/>
  <sheetViews>
    <sheetView zoomScale="75" zoomScaleNormal="75" workbookViewId="0" topLeftCell="F1">
      <selection activeCell="Q80" sqref="Q80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6.140625" style="0" bestFit="1" customWidth="1"/>
    <col min="5" max="5" width="9.7109375" style="8" bestFit="1" customWidth="1"/>
    <col min="6" max="6" width="9.140625" style="5" customWidth="1"/>
    <col min="7" max="7" width="10.8515625" style="5" customWidth="1"/>
    <col min="8" max="8" width="6.7109375" style="0" bestFit="1" customWidth="1"/>
    <col min="9" max="9" width="7.00390625" style="0" bestFit="1" customWidth="1"/>
    <col min="10" max="10" width="9.28125" style="0" customWidth="1"/>
    <col min="11" max="11" width="7.8515625" style="0" bestFit="1" customWidth="1"/>
    <col min="12" max="12" width="9.8515625" style="0" bestFit="1" customWidth="1"/>
    <col min="13" max="13" width="10.57421875" style="0" bestFit="1" customWidth="1"/>
    <col min="14" max="15" width="8.7109375" style="0" customWidth="1"/>
    <col min="16" max="16" width="11.7109375" style="0" customWidth="1"/>
    <col min="17" max="17" width="14.00390625" style="0" customWidth="1"/>
    <col min="18" max="18" width="4.28125" style="0" customWidth="1"/>
    <col min="19" max="19" width="9.7109375" style="0" customWidth="1"/>
    <col min="20" max="21" width="9.00390625" style="0" customWidth="1"/>
    <col min="22" max="22" width="10.421875" style="0" bestFit="1" customWidth="1"/>
    <col min="23" max="23" width="12.00390625" style="0" customWidth="1"/>
    <col min="24" max="25" width="10.28125" style="0" customWidth="1"/>
    <col min="26" max="26" width="10.8515625" style="0" customWidth="1"/>
    <col min="27" max="16384" width="9.00390625" style="0" customWidth="1"/>
  </cols>
  <sheetData>
    <row r="1" spans="1:30" s="14" customFormat="1" ht="26.25" customHeight="1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136</v>
      </c>
      <c r="I1" s="12" t="s">
        <v>18</v>
      </c>
      <c r="J1" s="12" t="s">
        <v>174</v>
      </c>
      <c r="K1" s="12" t="s">
        <v>41</v>
      </c>
      <c r="L1" s="12" t="s">
        <v>137</v>
      </c>
      <c r="M1" s="12" t="s">
        <v>138</v>
      </c>
      <c r="N1" s="12" t="s">
        <v>139</v>
      </c>
      <c r="O1" s="12" t="s">
        <v>140</v>
      </c>
      <c r="P1" s="14" t="s">
        <v>283</v>
      </c>
      <c r="Q1" s="14" t="s">
        <v>407</v>
      </c>
      <c r="S1" s="14" t="s">
        <v>292</v>
      </c>
      <c r="T1" s="14" t="s">
        <v>175</v>
      </c>
      <c r="U1" s="14" t="s">
        <v>177</v>
      </c>
      <c r="V1" s="14" t="s">
        <v>284</v>
      </c>
      <c r="W1" s="14" t="s">
        <v>285</v>
      </c>
      <c r="X1" s="14" t="s">
        <v>290</v>
      </c>
      <c r="Y1" s="14" t="s">
        <v>291</v>
      </c>
      <c r="Z1" s="14" t="s">
        <v>180</v>
      </c>
      <c r="AA1" s="14" t="s">
        <v>286</v>
      </c>
      <c r="AB1" s="14" t="s">
        <v>287</v>
      </c>
      <c r="AC1" s="14" t="s">
        <v>288</v>
      </c>
      <c r="AD1" s="14" t="s">
        <v>289</v>
      </c>
    </row>
    <row r="2" spans="1:30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15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8">
        <v>0.1467643</v>
      </c>
      <c r="O2" s="8">
        <v>0.0301795</v>
      </c>
      <c r="P2" s="109">
        <v>-9</v>
      </c>
      <c r="Q2" s="109"/>
      <c r="R2" s="109"/>
      <c r="S2" s="109">
        <v>-9</v>
      </c>
      <c r="T2" s="8">
        <v>0.20679168659951563</v>
      </c>
      <c r="U2" s="109">
        <v>-9</v>
      </c>
      <c r="V2" s="8">
        <v>53.00390625</v>
      </c>
      <c r="W2" s="109">
        <v>-9</v>
      </c>
      <c r="X2" s="8">
        <v>0.1467643</v>
      </c>
      <c r="Y2" s="8">
        <v>0.0301795</v>
      </c>
      <c r="Z2" s="8">
        <f aca="true" t="shared" si="0" ref="Z2:Z33">rel(X2,Y2)</f>
        <v>0.8294401951354046</v>
      </c>
      <c r="AA2">
        <v>13569</v>
      </c>
      <c r="AB2">
        <v>-9</v>
      </c>
      <c r="AC2">
        <v>256</v>
      </c>
      <c r="AD2">
        <v>114</v>
      </c>
    </row>
    <row r="3" spans="1:30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15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8">
        <v>0.1525648</v>
      </c>
      <c r="O3" s="8">
        <v>0.056853</v>
      </c>
      <c r="P3" s="109">
        <v>-9</v>
      </c>
      <c r="Q3" s="109"/>
      <c r="R3" s="109"/>
      <c r="S3" s="109">
        <v>-9</v>
      </c>
      <c r="T3" s="8">
        <v>0.2443140261637914</v>
      </c>
      <c r="U3" s="109">
        <v>-9</v>
      </c>
      <c r="V3" s="8">
        <v>12.158653846153847</v>
      </c>
      <c r="W3" s="109">
        <v>-9</v>
      </c>
      <c r="X3" s="8">
        <v>0.1653604</v>
      </c>
      <c r="Y3" s="8">
        <v>0.0561793</v>
      </c>
      <c r="Z3" s="8">
        <f t="shared" si="0"/>
        <v>0.7464142995589503</v>
      </c>
      <c r="AA3">
        <v>7587</v>
      </c>
      <c r="AB3">
        <v>-9</v>
      </c>
      <c r="AC3">
        <v>624</v>
      </c>
      <c r="AD3">
        <v>129</v>
      </c>
    </row>
    <row r="4" spans="1:30" ht="12.75">
      <c r="A4">
        <v>16</v>
      </c>
      <c r="B4" t="s">
        <v>57</v>
      </c>
      <c r="C4">
        <v>1849</v>
      </c>
      <c r="D4">
        <v>1849</v>
      </c>
      <c r="E4" s="8">
        <v>0.9444086844946271</v>
      </c>
      <c r="F4" s="5" t="s">
        <v>20</v>
      </c>
      <c r="G4" s="5" t="s">
        <v>20</v>
      </c>
      <c r="H4" s="15">
        <v>0</v>
      </c>
      <c r="I4">
        <v>3</v>
      </c>
      <c r="J4">
        <v>1</v>
      </c>
      <c r="K4">
        <v>55</v>
      </c>
      <c r="L4">
        <v>1200</v>
      </c>
      <c r="M4">
        <v>1400</v>
      </c>
      <c r="N4" s="8">
        <v>0.1113608</v>
      </c>
      <c r="O4" s="8">
        <v>0.0065551</v>
      </c>
      <c r="P4" s="109">
        <v>-9</v>
      </c>
      <c r="Q4" s="109"/>
      <c r="R4" s="109"/>
      <c r="S4" s="109">
        <v>-9</v>
      </c>
      <c r="T4" s="109">
        <v>-9</v>
      </c>
      <c r="U4" s="109">
        <v>-9</v>
      </c>
      <c r="V4" s="109">
        <v>-9</v>
      </c>
      <c r="W4" s="109">
        <v>-9</v>
      </c>
      <c r="X4" s="8">
        <v>0.243532</v>
      </c>
      <c r="Y4" s="8">
        <v>0.0065551</v>
      </c>
      <c r="Z4" s="8">
        <f t="shared" si="0"/>
        <v>0.9737887320057692</v>
      </c>
      <c r="AA4">
        <v>-9</v>
      </c>
      <c r="AB4">
        <v>-9</v>
      </c>
      <c r="AC4">
        <v>454</v>
      </c>
      <c r="AD4">
        <v>13</v>
      </c>
    </row>
    <row r="5" spans="1:30" ht="12.75">
      <c r="A5">
        <v>19</v>
      </c>
      <c r="B5" t="s">
        <v>145</v>
      </c>
      <c r="C5">
        <v>1851</v>
      </c>
      <c r="D5">
        <v>1852</v>
      </c>
      <c r="E5" s="8">
        <v>0.26323867237008874</v>
      </c>
      <c r="F5" s="5" t="s">
        <v>21</v>
      </c>
      <c r="G5" s="5" t="s">
        <v>21</v>
      </c>
      <c r="H5" s="15">
        <v>1</v>
      </c>
      <c r="I5">
        <v>0</v>
      </c>
      <c r="J5">
        <v>0</v>
      </c>
      <c r="K5">
        <v>200</v>
      </c>
      <c r="L5">
        <v>800</v>
      </c>
      <c r="M5">
        <v>500</v>
      </c>
      <c r="N5" s="8">
        <v>0.0026585</v>
      </c>
      <c r="O5" s="8">
        <v>0.0074407</v>
      </c>
      <c r="P5" s="109">
        <v>-9</v>
      </c>
      <c r="Q5" s="109"/>
      <c r="R5" s="109"/>
      <c r="S5" s="109">
        <v>-9</v>
      </c>
      <c r="T5" s="109">
        <v>-9</v>
      </c>
      <c r="U5" s="109">
        <v>-9</v>
      </c>
      <c r="V5" s="109">
        <v>-9</v>
      </c>
      <c r="W5" s="109">
        <v>-9</v>
      </c>
      <c r="X5" s="8">
        <v>0.0027388</v>
      </c>
      <c r="Y5" s="8">
        <v>0.0114167</v>
      </c>
      <c r="Z5" s="8">
        <f t="shared" si="0"/>
        <v>0.19347956624633536</v>
      </c>
      <c r="AA5">
        <v>-9</v>
      </c>
      <c r="AB5">
        <v>-9</v>
      </c>
      <c r="AC5">
        <v>5</v>
      </c>
      <c r="AD5">
        <v>20</v>
      </c>
    </row>
    <row r="6" spans="1:30" ht="12.75">
      <c r="A6">
        <v>22</v>
      </c>
      <c r="B6" t="s">
        <v>96</v>
      </c>
      <c r="C6">
        <v>1853</v>
      </c>
      <c r="D6">
        <v>1856</v>
      </c>
      <c r="E6" s="8">
        <v>0.7418363456279363</v>
      </c>
      <c r="F6" s="5" t="s">
        <v>21</v>
      </c>
      <c r="G6" s="5" t="s">
        <v>21</v>
      </c>
      <c r="H6" s="15">
        <v>0</v>
      </c>
      <c r="I6">
        <v>4</v>
      </c>
      <c r="J6">
        <v>0</v>
      </c>
      <c r="K6">
        <v>861</v>
      </c>
      <c r="L6">
        <v>100000</v>
      </c>
      <c r="M6">
        <v>164200</v>
      </c>
      <c r="N6" s="8">
        <v>0.1354154</v>
      </c>
      <c r="O6" s="8">
        <v>0.0471254</v>
      </c>
      <c r="P6" s="109">
        <v>-9</v>
      </c>
      <c r="Q6" s="109"/>
      <c r="R6" s="109"/>
      <c r="S6" s="109">
        <v>-9</v>
      </c>
      <c r="T6" s="8">
        <v>0.2492979196057545</v>
      </c>
      <c r="U6" s="109">
        <v>-9</v>
      </c>
      <c r="V6" s="8">
        <v>26.18659658344284</v>
      </c>
      <c r="W6" s="109">
        <v>-9</v>
      </c>
      <c r="X6" s="8">
        <v>0.164031</v>
      </c>
      <c r="Y6" s="8">
        <v>0.4774231</v>
      </c>
      <c r="Z6" s="8">
        <f t="shared" si="0"/>
        <v>0.2557174394863171</v>
      </c>
      <c r="AA6">
        <v>19928</v>
      </c>
      <c r="AB6">
        <v>-9</v>
      </c>
      <c r="AC6">
        <v>761</v>
      </c>
      <c r="AD6">
        <v>160</v>
      </c>
    </row>
    <row r="7" spans="1:30" ht="12.75">
      <c r="A7">
        <v>25</v>
      </c>
      <c r="B7" t="s">
        <v>52</v>
      </c>
      <c r="C7">
        <v>1856</v>
      </c>
      <c r="D7">
        <v>1857</v>
      </c>
      <c r="E7" s="8">
        <v>0.980779417203299</v>
      </c>
      <c r="F7" s="5" t="s">
        <v>20</v>
      </c>
      <c r="G7" s="5" t="s">
        <v>20</v>
      </c>
      <c r="H7" s="15">
        <v>1</v>
      </c>
      <c r="I7">
        <v>0</v>
      </c>
      <c r="J7">
        <v>0</v>
      </c>
      <c r="K7">
        <v>141</v>
      </c>
      <c r="L7">
        <v>500</v>
      </c>
      <c r="M7">
        <v>1500</v>
      </c>
      <c r="N7" s="8">
        <v>0.2956996</v>
      </c>
      <c r="O7" s="8">
        <v>0.0057949</v>
      </c>
      <c r="P7" s="109">
        <v>-9</v>
      </c>
      <c r="Q7" s="109"/>
      <c r="R7" s="109"/>
      <c r="S7" s="109">
        <v>-9</v>
      </c>
      <c r="T7" s="8">
        <v>0.14951452841448704</v>
      </c>
      <c r="U7" s="109">
        <v>-9</v>
      </c>
      <c r="V7" s="8">
        <v>84.73560209424083</v>
      </c>
      <c r="W7" s="109">
        <v>-9</v>
      </c>
      <c r="X7" s="8">
        <v>0.2900489</v>
      </c>
      <c r="Y7" s="8">
        <v>0.0060523</v>
      </c>
      <c r="Z7" s="8">
        <f t="shared" si="0"/>
        <v>0.9795600288009639</v>
      </c>
      <c r="AA7">
        <v>32369</v>
      </c>
      <c r="AB7">
        <v>-9</v>
      </c>
      <c r="AC7">
        <v>382</v>
      </c>
      <c r="AD7">
        <v>18</v>
      </c>
    </row>
    <row r="8" spans="1:30" ht="12.75">
      <c r="A8">
        <v>31</v>
      </c>
      <c r="B8" t="s">
        <v>146</v>
      </c>
      <c r="C8">
        <v>1859</v>
      </c>
      <c r="D8">
        <v>1860</v>
      </c>
      <c r="E8" s="8">
        <v>0.9081070244114609</v>
      </c>
      <c r="F8" s="5" t="s">
        <v>20</v>
      </c>
      <c r="G8" s="5" t="s">
        <v>20</v>
      </c>
      <c r="H8" s="15">
        <v>1</v>
      </c>
      <c r="I8">
        <v>0</v>
      </c>
      <c r="J8">
        <v>0</v>
      </c>
      <c r="K8">
        <v>156</v>
      </c>
      <c r="L8">
        <v>4000</v>
      </c>
      <c r="M8">
        <v>6000</v>
      </c>
      <c r="N8" s="8">
        <v>0.0267245</v>
      </c>
      <c r="O8" s="8">
        <v>0.0027043</v>
      </c>
      <c r="P8" s="109">
        <v>-9</v>
      </c>
      <c r="Q8" s="109"/>
      <c r="R8" s="109"/>
      <c r="S8" s="109">
        <v>-9</v>
      </c>
      <c r="T8" s="8">
        <v>0.035198952720057367</v>
      </c>
      <c r="U8" s="109">
        <v>-9</v>
      </c>
      <c r="V8" s="8">
        <v>35.524193548387096</v>
      </c>
      <c r="W8" s="109">
        <v>-9</v>
      </c>
      <c r="X8" s="8">
        <v>0.0219517</v>
      </c>
      <c r="Y8" s="8">
        <v>0.00188</v>
      </c>
      <c r="Z8" s="8">
        <f t="shared" si="0"/>
        <v>0.9211134749094694</v>
      </c>
      <c r="AA8">
        <v>4405</v>
      </c>
      <c r="AB8">
        <v>-9</v>
      </c>
      <c r="AC8">
        <v>124</v>
      </c>
      <c r="AD8">
        <v>10</v>
      </c>
    </row>
    <row r="9" spans="1:30" ht="12.75">
      <c r="A9">
        <v>37</v>
      </c>
      <c r="B9" t="s">
        <v>148</v>
      </c>
      <c r="C9">
        <v>1860</v>
      </c>
      <c r="D9">
        <v>1861</v>
      </c>
      <c r="E9" s="8">
        <v>0.64720071982782</v>
      </c>
      <c r="F9" s="5" t="s">
        <v>20</v>
      </c>
      <c r="G9" s="5" t="s">
        <v>20</v>
      </c>
      <c r="H9" s="15">
        <v>1</v>
      </c>
      <c r="I9">
        <v>0</v>
      </c>
      <c r="J9">
        <v>0</v>
      </c>
      <c r="K9">
        <v>97</v>
      </c>
      <c r="L9">
        <v>600</v>
      </c>
      <c r="M9">
        <v>400</v>
      </c>
      <c r="N9" s="8">
        <v>0.0286275</v>
      </c>
      <c r="O9" s="8">
        <v>0.0156053</v>
      </c>
      <c r="P9" s="109">
        <v>-9</v>
      </c>
      <c r="Q9" s="109"/>
      <c r="R9" s="109"/>
      <c r="S9" s="109">
        <v>-9</v>
      </c>
      <c r="T9" s="8">
        <v>0.06301297720508825</v>
      </c>
      <c r="U9" s="109">
        <v>-9</v>
      </c>
      <c r="V9" s="8">
        <v>58.73913043478261</v>
      </c>
      <c r="W9" s="109">
        <v>-9</v>
      </c>
      <c r="X9" s="8">
        <v>0.0338316</v>
      </c>
      <c r="Y9" s="8">
        <v>0.0149362</v>
      </c>
      <c r="Z9" s="8">
        <f t="shared" si="0"/>
        <v>0.6937282387148898</v>
      </c>
      <c r="AA9">
        <v>10808</v>
      </c>
      <c r="AB9">
        <v>-9</v>
      </c>
      <c r="AC9">
        <v>184</v>
      </c>
      <c r="AD9">
        <v>92</v>
      </c>
    </row>
    <row r="10" spans="1:30" ht="12.75">
      <c r="A10">
        <v>40</v>
      </c>
      <c r="B10" t="s">
        <v>64</v>
      </c>
      <c r="C10">
        <v>1862</v>
      </c>
      <c r="D10">
        <v>1867</v>
      </c>
      <c r="E10" s="8">
        <v>0.9531609277994941</v>
      </c>
      <c r="F10" s="5" t="s">
        <v>21</v>
      </c>
      <c r="G10" s="5" t="s">
        <v>21</v>
      </c>
      <c r="H10" s="15">
        <v>1</v>
      </c>
      <c r="I10">
        <v>0</v>
      </c>
      <c r="J10">
        <v>0</v>
      </c>
      <c r="K10">
        <v>1757</v>
      </c>
      <c r="L10">
        <v>8000</v>
      </c>
      <c r="M10">
        <v>12000</v>
      </c>
      <c r="N10" s="8">
        <v>0.1061196</v>
      </c>
      <c r="O10" s="8">
        <v>0.0052148</v>
      </c>
      <c r="P10" s="109">
        <v>-9</v>
      </c>
      <c r="Q10" s="109"/>
      <c r="R10" s="109"/>
      <c r="S10" s="109">
        <v>-9</v>
      </c>
      <c r="T10" s="8">
        <v>0.10759029813037224</v>
      </c>
      <c r="U10" s="109">
        <v>-9</v>
      </c>
      <c r="V10" s="8">
        <v>51.465384615384615</v>
      </c>
      <c r="W10" s="109">
        <v>-9</v>
      </c>
      <c r="X10" s="8">
        <v>0.1166648</v>
      </c>
      <c r="Y10" s="8">
        <v>0.0055965</v>
      </c>
      <c r="Z10" s="8">
        <f t="shared" si="0"/>
        <v>0.9542250900325777</v>
      </c>
      <c r="AA10">
        <v>26762</v>
      </c>
      <c r="AB10">
        <v>-9</v>
      </c>
      <c r="AC10">
        <v>520</v>
      </c>
      <c r="AD10">
        <v>27</v>
      </c>
    </row>
    <row r="11" spans="1:30" ht="12.75">
      <c r="A11">
        <v>43</v>
      </c>
      <c r="B11" t="s">
        <v>149</v>
      </c>
      <c r="C11">
        <v>1863</v>
      </c>
      <c r="D11">
        <v>1863</v>
      </c>
      <c r="E11" s="8">
        <v>0.7650384651033459</v>
      </c>
      <c r="F11" s="5" t="s">
        <v>20</v>
      </c>
      <c r="G11" s="5" t="s">
        <v>20</v>
      </c>
      <c r="H11" s="15">
        <v>1</v>
      </c>
      <c r="I11">
        <v>0</v>
      </c>
      <c r="J11">
        <v>0</v>
      </c>
      <c r="K11">
        <v>15</v>
      </c>
      <c r="L11">
        <v>300</v>
      </c>
      <c r="M11">
        <v>700</v>
      </c>
      <c r="N11" s="8">
        <v>0.0008254</v>
      </c>
      <c r="O11" s="8">
        <v>0.0002535</v>
      </c>
      <c r="P11" s="109">
        <v>-9</v>
      </c>
      <c r="Q11" s="109"/>
      <c r="R11" s="109"/>
      <c r="S11" s="109">
        <v>-9</v>
      </c>
      <c r="T11" s="109">
        <v>-9</v>
      </c>
      <c r="U11" s="109">
        <v>-9</v>
      </c>
      <c r="V11" s="109">
        <v>-9</v>
      </c>
      <c r="W11" s="109">
        <v>-9</v>
      </c>
      <c r="X11" s="8">
        <v>0.0008254</v>
      </c>
      <c r="Y11" s="8">
        <v>0.0002535</v>
      </c>
      <c r="Z11" s="8">
        <f t="shared" si="0"/>
        <v>0.7650384651033459</v>
      </c>
      <c r="AA11">
        <v>-9</v>
      </c>
      <c r="AB11">
        <v>-9</v>
      </c>
      <c r="AC11">
        <v>4</v>
      </c>
      <c r="AD11">
        <v>0</v>
      </c>
    </row>
    <row r="12" spans="1:30" ht="12.75">
      <c r="A12">
        <v>49</v>
      </c>
      <c r="B12" t="s">
        <v>122</v>
      </c>
      <c r="C12">
        <v>1864</v>
      </c>
      <c r="D12">
        <v>1870</v>
      </c>
      <c r="E12" s="8">
        <v>0.8222739272450669</v>
      </c>
      <c r="F12" s="5" t="s">
        <v>20</v>
      </c>
      <c r="G12" s="5" t="s">
        <v>20</v>
      </c>
      <c r="H12" s="15">
        <v>0</v>
      </c>
      <c r="I12">
        <v>3</v>
      </c>
      <c r="J12">
        <v>0</v>
      </c>
      <c r="K12">
        <v>1936</v>
      </c>
      <c r="L12">
        <v>110000</v>
      </c>
      <c r="M12">
        <v>200000</v>
      </c>
      <c r="N12" s="8">
        <v>0.0055131</v>
      </c>
      <c r="O12" s="8">
        <v>0.0011916</v>
      </c>
      <c r="P12" s="109">
        <v>-9</v>
      </c>
      <c r="Q12" s="109"/>
      <c r="R12" s="109"/>
      <c r="S12" s="109">
        <v>-9</v>
      </c>
      <c r="T12" s="8">
        <v>0.005963813048567716</v>
      </c>
      <c r="U12" s="109">
        <v>-9</v>
      </c>
      <c r="V12" s="8">
        <v>127</v>
      </c>
      <c r="W12" s="109">
        <v>-9</v>
      </c>
      <c r="X12" s="8">
        <v>0.012322099999999999</v>
      </c>
      <c r="Y12" s="8">
        <v>0.0002075</v>
      </c>
      <c r="Z12" s="8">
        <f t="shared" si="0"/>
        <v>0.9834392159366621</v>
      </c>
      <c r="AA12">
        <v>2413</v>
      </c>
      <c r="AB12">
        <v>-9</v>
      </c>
      <c r="AC12">
        <v>19</v>
      </c>
      <c r="AD12">
        <v>30</v>
      </c>
    </row>
    <row r="13" spans="1:30" ht="12.75">
      <c r="A13">
        <v>52</v>
      </c>
      <c r="B13" t="s">
        <v>97</v>
      </c>
      <c r="C13">
        <v>1865</v>
      </c>
      <c r="D13">
        <v>1866</v>
      </c>
      <c r="E13" s="8">
        <v>0.9288763259582288</v>
      </c>
      <c r="F13" s="5" t="s">
        <v>21</v>
      </c>
      <c r="G13" s="5" t="s">
        <v>7</v>
      </c>
      <c r="H13" s="15">
        <v>0</v>
      </c>
      <c r="I13">
        <v>4</v>
      </c>
      <c r="J13">
        <v>0</v>
      </c>
      <c r="K13">
        <v>197</v>
      </c>
      <c r="L13">
        <v>300</v>
      </c>
      <c r="M13">
        <v>700</v>
      </c>
      <c r="N13" s="8">
        <v>0.0211298</v>
      </c>
      <c r="O13" s="8">
        <v>0.0016179</v>
      </c>
      <c r="P13" s="109">
        <v>-9</v>
      </c>
      <c r="Q13" s="109"/>
      <c r="R13" s="109"/>
      <c r="S13" s="109">
        <v>-9</v>
      </c>
      <c r="T13" s="8">
        <v>0.03003275920319937</v>
      </c>
      <c r="U13" s="109">
        <v>-9</v>
      </c>
      <c r="V13" s="8">
        <v>41.854838709677416</v>
      </c>
      <c r="W13" s="109">
        <v>-9</v>
      </c>
      <c r="X13" s="8">
        <v>0.0204372</v>
      </c>
      <c r="Y13" s="8">
        <v>0.0040158</v>
      </c>
      <c r="Z13" s="8">
        <f t="shared" si="0"/>
        <v>0.8357747515642252</v>
      </c>
      <c r="AA13">
        <v>5190</v>
      </c>
      <c r="AB13">
        <v>-9</v>
      </c>
      <c r="AC13">
        <v>124</v>
      </c>
      <c r="AD13">
        <v>4</v>
      </c>
    </row>
    <row r="14" spans="1:30" ht="12.75">
      <c r="A14">
        <v>55</v>
      </c>
      <c r="B14" t="s">
        <v>100</v>
      </c>
      <c r="C14">
        <v>1866</v>
      </c>
      <c r="D14">
        <v>1866</v>
      </c>
      <c r="E14" s="8">
        <v>0.4583506418732344</v>
      </c>
      <c r="F14" s="5" t="s">
        <v>20</v>
      </c>
      <c r="G14" s="5" t="s">
        <v>20</v>
      </c>
      <c r="H14" s="15">
        <v>0</v>
      </c>
      <c r="I14">
        <v>3</v>
      </c>
      <c r="J14">
        <v>5</v>
      </c>
      <c r="K14">
        <v>42</v>
      </c>
      <c r="L14">
        <v>14100</v>
      </c>
      <c r="M14">
        <v>30000</v>
      </c>
      <c r="N14" s="8">
        <v>0.06631329999999999</v>
      </c>
      <c r="O14" s="8">
        <v>0.07836480000000001</v>
      </c>
      <c r="P14" s="109">
        <v>-9</v>
      </c>
      <c r="Q14" s="109"/>
      <c r="R14" s="109"/>
      <c r="S14" s="109">
        <v>-9</v>
      </c>
      <c r="T14" s="109">
        <v>-9</v>
      </c>
      <c r="U14" s="8">
        <v>0.13268619164827722</v>
      </c>
      <c r="V14" s="109">
        <v>-9</v>
      </c>
      <c r="W14" s="109">
        <v>57.529411764705884</v>
      </c>
      <c r="X14" s="8">
        <v>0.1163203</v>
      </c>
      <c r="Y14" s="8">
        <v>0.07836480000000001</v>
      </c>
      <c r="Z14" s="8">
        <f t="shared" si="0"/>
        <v>0.5974792113007108</v>
      </c>
      <c r="AA14">
        <v>-9</v>
      </c>
      <c r="AB14">
        <v>25428</v>
      </c>
      <c r="AC14">
        <v>219</v>
      </c>
      <c r="AD14">
        <v>442</v>
      </c>
    </row>
    <row r="15" spans="1:30" ht="12.75">
      <c r="A15">
        <v>58</v>
      </c>
      <c r="B15" t="s">
        <v>181</v>
      </c>
      <c r="C15">
        <v>1870</v>
      </c>
      <c r="D15">
        <v>1871</v>
      </c>
      <c r="E15" s="8">
        <v>0.47289574235243254</v>
      </c>
      <c r="F15" s="5" t="s">
        <v>20</v>
      </c>
      <c r="G15" s="5" t="s">
        <v>20</v>
      </c>
      <c r="H15" s="15">
        <v>0</v>
      </c>
      <c r="I15" s="15">
        <v>0</v>
      </c>
      <c r="J15" s="15">
        <v>1</v>
      </c>
      <c r="K15" s="15">
        <v>223</v>
      </c>
      <c r="L15">
        <v>52313</v>
      </c>
      <c r="M15">
        <v>152000</v>
      </c>
      <c r="N15" s="8">
        <v>0.11429629999999999</v>
      </c>
      <c r="O15" s="8">
        <v>0.1273982</v>
      </c>
      <c r="P15" s="109">
        <v>-9</v>
      </c>
      <c r="Q15" s="109"/>
      <c r="R15" s="109"/>
      <c r="S15" s="109">
        <v>-9</v>
      </c>
      <c r="T15" s="109">
        <v>-9</v>
      </c>
      <c r="U15" s="8">
        <v>0.2050663739609738</v>
      </c>
      <c r="V15" s="109">
        <v>-9</v>
      </c>
      <c r="W15" s="109">
        <v>130.6769911504425</v>
      </c>
      <c r="X15" s="8">
        <v>0.1198476</v>
      </c>
      <c r="Y15" s="8">
        <v>0.1373235</v>
      </c>
      <c r="Z15" s="8">
        <f t="shared" si="0"/>
        <v>0.4660228151608015</v>
      </c>
      <c r="AA15">
        <v>45470</v>
      </c>
      <c r="AB15">
        <v>59066</v>
      </c>
      <c r="AC15">
        <v>-9</v>
      </c>
      <c r="AD15">
        <v>452</v>
      </c>
    </row>
    <row r="16" spans="1:30" ht="12.75">
      <c r="A16">
        <v>60</v>
      </c>
      <c r="B16" t="s">
        <v>150</v>
      </c>
      <c r="C16">
        <v>1876</v>
      </c>
      <c r="D16">
        <v>1876</v>
      </c>
      <c r="E16" s="8">
        <v>0.47999297999297996</v>
      </c>
      <c r="F16" s="5" t="s">
        <v>20</v>
      </c>
      <c r="G16" s="5" t="s">
        <v>20</v>
      </c>
      <c r="H16" s="15">
        <v>1</v>
      </c>
      <c r="I16">
        <v>0</v>
      </c>
      <c r="J16">
        <v>0</v>
      </c>
      <c r="K16">
        <v>30</v>
      </c>
      <c r="L16">
        <v>2000</v>
      </c>
      <c r="M16">
        <v>2000</v>
      </c>
      <c r="N16" s="8">
        <v>0.0002735</v>
      </c>
      <c r="O16" s="8">
        <v>0.0002963</v>
      </c>
      <c r="P16" s="109">
        <v>-9</v>
      </c>
      <c r="Q16" s="109"/>
      <c r="R16" s="109"/>
      <c r="S16" s="109">
        <v>-9</v>
      </c>
      <c r="T16" s="109">
        <v>-9</v>
      </c>
      <c r="U16" s="8">
        <v>0.0005590598166474566</v>
      </c>
      <c r="V16" s="109">
        <v>-9</v>
      </c>
      <c r="W16" s="109">
        <v>164</v>
      </c>
      <c r="X16" s="8">
        <v>0.0002735</v>
      </c>
      <c r="Y16" s="8">
        <v>0.0002963</v>
      </c>
      <c r="Z16" s="8">
        <f t="shared" si="0"/>
        <v>0.47999297999297996</v>
      </c>
      <c r="AA16">
        <v>-9</v>
      </c>
      <c r="AB16">
        <v>164</v>
      </c>
      <c r="AC16">
        <v>3</v>
      </c>
      <c r="AD16">
        <v>1</v>
      </c>
    </row>
    <row r="17" spans="1:30" ht="12.75">
      <c r="A17">
        <v>61</v>
      </c>
      <c r="B17" t="s">
        <v>142</v>
      </c>
      <c r="C17">
        <v>1877</v>
      </c>
      <c r="D17">
        <v>1878</v>
      </c>
      <c r="E17" s="8">
        <v>0.7969822950027192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267</v>
      </c>
      <c r="L17">
        <v>120000</v>
      </c>
      <c r="M17">
        <v>165000</v>
      </c>
      <c r="N17" s="8">
        <v>0.1318926</v>
      </c>
      <c r="O17" s="8">
        <v>0.0335974</v>
      </c>
      <c r="P17" s="109">
        <v>-9</v>
      </c>
      <c r="Q17" s="109"/>
      <c r="R17" s="109"/>
      <c r="S17" s="109">
        <v>-9</v>
      </c>
      <c r="T17" s="8">
        <v>0.28273239775419345</v>
      </c>
      <c r="U17" s="109">
        <v>-9</v>
      </c>
      <c r="V17" s="8">
        <v>91.69285714285714</v>
      </c>
      <c r="W17" s="109">
        <v>-9</v>
      </c>
      <c r="X17" s="8">
        <v>0.1307014</v>
      </c>
      <c r="Y17" s="8">
        <v>0.0266848</v>
      </c>
      <c r="Z17" s="8">
        <f t="shared" si="0"/>
        <v>0.830450191948214</v>
      </c>
      <c r="AA17">
        <v>77022</v>
      </c>
      <c r="AB17">
        <v>-9</v>
      </c>
      <c r="AC17">
        <v>840</v>
      </c>
      <c r="AD17">
        <v>461</v>
      </c>
    </row>
    <row r="18" spans="1:30" ht="12.75">
      <c r="A18">
        <v>64</v>
      </c>
      <c r="B18" t="s">
        <v>123</v>
      </c>
      <c r="C18">
        <v>1879</v>
      </c>
      <c r="D18">
        <v>1883</v>
      </c>
      <c r="E18" s="8">
        <v>0.7307064774025127</v>
      </c>
      <c r="F18" s="5" t="s">
        <v>20</v>
      </c>
      <c r="G18" s="5" t="s">
        <v>20</v>
      </c>
      <c r="H18" s="15">
        <v>0</v>
      </c>
      <c r="I18">
        <v>4</v>
      </c>
      <c r="J18">
        <v>0</v>
      </c>
      <c r="K18">
        <v>1762</v>
      </c>
      <c r="L18">
        <v>3000</v>
      </c>
      <c r="M18">
        <v>11000</v>
      </c>
      <c r="N18" s="8">
        <v>0.0017914</v>
      </c>
      <c r="O18" s="8">
        <v>0.0006602</v>
      </c>
      <c r="P18" s="109">
        <v>-9</v>
      </c>
      <c r="Q18" s="109"/>
      <c r="R18" s="109"/>
      <c r="S18" s="109">
        <v>-9</v>
      </c>
      <c r="T18" s="109">
        <v>-9</v>
      </c>
      <c r="U18" s="109">
        <v>-9</v>
      </c>
      <c r="V18" s="109">
        <v>-9</v>
      </c>
      <c r="W18" s="109">
        <v>-9</v>
      </c>
      <c r="X18" s="8">
        <v>0.0025644</v>
      </c>
      <c r="Y18" s="8">
        <v>0.0018402000000000002</v>
      </c>
      <c r="Z18" s="8">
        <f t="shared" si="0"/>
        <v>0.5822095082413841</v>
      </c>
      <c r="AA18">
        <v>-9</v>
      </c>
      <c r="AB18">
        <v>-9</v>
      </c>
      <c r="AC18">
        <v>5</v>
      </c>
      <c r="AD18">
        <v>7</v>
      </c>
    </row>
    <row r="19" spans="1:30" ht="12.75">
      <c r="A19">
        <v>67</v>
      </c>
      <c r="B19" t="s">
        <v>151</v>
      </c>
      <c r="C19">
        <v>1884</v>
      </c>
      <c r="D19">
        <v>1885</v>
      </c>
      <c r="E19" s="8">
        <v>0.39199288643269303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291</v>
      </c>
      <c r="L19">
        <v>2100</v>
      </c>
      <c r="M19">
        <v>10000</v>
      </c>
      <c r="N19" s="8">
        <v>0.1045231</v>
      </c>
      <c r="O19" s="8">
        <v>0.1621223</v>
      </c>
      <c r="P19" s="109">
        <v>-9</v>
      </c>
      <c r="Q19" s="109"/>
      <c r="R19" s="109"/>
      <c r="S19" s="109">
        <v>-9</v>
      </c>
      <c r="T19" s="8">
        <v>0.1572064943603408</v>
      </c>
      <c r="U19" s="109">
        <v>-9</v>
      </c>
      <c r="V19" s="8">
        <v>68.05133079847909</v>
      </c>
      <c r="W19" s="109">
        <v>-9</v>
      </c>
      <c r="X19" s="8">
        <v>0.1010312</v>
      </c>
      <c r="Y19" s="8">
        <v>0.1609649</v>
      </c>
      <c r="Z19" s="8">
        <f t="shared" si="0"/>
        <v>0.3856210073356054</v>
      </c>
      <c r="AA19">
        <v>35795</v>
      </c>
      <c r="AB19">
        <v>-9</v>
      </c>
      <c r="AC19">
        <v>526</v>
      </c>
      <c r="AD19">
        <v>1000</v>
      </c>
    </row>
    <row r="20" spans="1:30" ht="12.75">
      <c r="A20">
        <v>70</v>
      </c>
      <c r="B20" t="s">
        <v>152</v>
      </c>
      <c r="C20">
        <v>1885</v>
      </c>
      <c r="D20">
        <v>1885</v>
      </c>
      <c r="E20" s="8">
        <v>0.516368240188099</v>
      </c>
      <c r="F20" s="5" t="s">
        <v>21</v>
      </c>
      <c r="G20" s="5" t="s">
        <v>21</v>
      </c>
      <c r="H20" s="15">
        <v>1</v>
      </c>
      <c r="I20">
        <v>0</v>
      </c>
      <c r="J20">
        <v>0</v>
      </c>
      <c r="K20">
        <v>19</v>
      </c>
      <c r="L20">
        <v>800</v>
      </c>
      <c r="M20">
        <v>200</v>
      </c>
      <c r="N20" s="8">
        <v>0.0002855</v>
      </c>
      <c r="O20" s="8">
        <v>0.0002674</v>
      </c>
      <c r="P20" s="109">
        <v>-9</v>
      </c>
      <c r="Q20" s="109"/>
      <c r="R20" s="109"/>
      <c r="S20" s="109">
        <v>-9</v>
      </c>
      <c r="T20" s="109">
        <v>-9</v>
      </c>
      <c r="U20" s="8">
        <v>0.0004424610343776126</v>
      </c>
      <c r="V20" s="109">
        <v>-9</v>
      </c>
      <c r="W20" s="109">
        <v>123</v>
      </c>
      <c r="X20" s="8">
        <v>0.0002855</v>
      </c>
      <c r="Y20" s="8">
        <v>0.0002674</v>
      </c>
      <c r="Z20" s="8">
        <f t="shared" si="0"/>
        <v>0.516368240188099</v>
      </c>
      <c r="AA20">
        <v>-9</v>
      </c>
      <c r="AB20">
        <v>123</v>
      </c>
      <c r="AC20">
        <v>3</v>
      </c>
      <c r="AD20">
        <v>1</v>
      </c>
    </row>
    <row r="21" spans="1:30" ht="12.75">
      <c r="A21">
        <v>72</v>
      </c>
      <c r="B21" t="s">
        <v>54</v>
      </c>
      <c r="C21">
        <v>1893</v>
      </c>
      <c r="D21">
        <v>1893</v>
      </c>
      <c r="E21" s="8">
        <v>0.9751782296490444</v>
      </c>
      <c r="F21" s="5" t="s">
        <v>20</v>
      </c>
      <c r="G21" s="5" t="s">
        <v>20</v>
      </c>
      <c r="H21" s="15">
        <v>1</v>
      </c>
      <c r="I21">
        <v>0</v>
      </c>
      <c r="J21">
        <v>0</v>
      </c>
      <c r="K21">
        <v>22</v>
      </c>
      <c r="L21">
        <v>250</v>
      </c>
      <c r="M21">
        <v>750</v>
      </c>
      <c r="N21" s="8">
        <v>0.0946154</v>
      </c>
      <c r="O21" s="8">
        <v>0.0024083</v>
      </c>
      <c r="P21" s="109">
        <v>-9</v>
      </c>
      <c r="Q21" s="109"/>
      <c r="R21" s="109"/>
      <c r="S21" s="109">
        <v>-9</v>
      </c>
      <c r="T21" s="8">
        <v>0.14550060936713682</v>
      </c>
      <c r="U21" s="109">
        <v>-9</v>
      </c>
      <c r="V21" s="8">
        <v>58.88032786885246</v>
      </c>
      <c r="W21" s="109">
        <v>-9</v>
      </c>
      <c r="X21" s="8">
        <v>0.0946154</v>
      </c>
      <c r="Y21" s="8">
        <v>0.0024083</v>
      </c>
      <c r="Z21" s="8">
        <f t="shared" si="0"/>
        <v>0.9751782296490444</v>
      </c>
      <c r="AA21">
        <v>35917</v>
      </c>
      <c r="AB21">
        <v>-9</v>
      </c>
      <c r="AC21">
        <v>610</v>
      </c>
      <c r="AD21">
        <v>5</v>
      </c>
    </row>
    <row r="22" spans="1:30" ht="12.75">
      <c r="A22">
        <v>73</v>
      </c>
      <c r="B22" t="s">
        <v>78</v>
      </c>
      <c r="C22">
        <v>1894</v>
      </c>
      <c r="D22">
        <v>1895</v>
      </c>
      <c r="E22" s="8">
        <v>0.15497080833972227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242</v>
      </c>
      <c r="L22">
        <v>5000</v>
      </c>
      <c r="M22">
        <v>10000</v>
      </c>
      <c r="N22" s="8">
        <v>0.0282584</v>
      </c>
      <c r="O22" s="8">
        <v>0.1540882</v>
      </c>
      <c r="P22" s="109">
        <v>-9</v>
      </c>
      <c r="Q22" s="109"/>
      <c r="R22" s="109"/>
      <c r="S22" s="109">
        <v>-9</v>
      </c>
      <c r="T22" s="8">
        <v>0.03775299991522767</v>
      </c>
      <c r="U22" s="109">
        <v>-9</v>
      </c>
      <c r="V22" s="8">
        <v>158.63855421686748</v>
      </c>
      <c r="W22" s="109">
        <v>-9</v>
      </c>
      <c r="X22" s="8">
        <v>0.031203</v>
      </c>
      <c r="Y22" s="8">
        <v>0.1521999</v>
      </c>
      <c r="Z22" s="8">
        <f t="shared" si="0"/>
        <v>0.17013362384128058</v>
      </c>
      <c r="AA22">
        <v>13167</v>
      </c>
      <c r="AB22">
        <v>-9</v>
      </c>
      <c r="AC22">
        <v>83</v>
      </c>
      <c r="AD22">
        <v>1000</v>
      </c>
    </row>
    <row r="23" spans="1:30" ht="12.75">
      <c r="A23">
        <v>91</v>
      </c>
      <c r="B23" t="s">
        <v>104</v>
      </c>
      <c r="C23">
        <v>1907</v>
      </c>
      <c r="D23">
        <v>1907</v>
      </c>
      <c r="E23" s="8">
        <v>0.32402073732718895</v>
      </c>
      <c r="F23" s="5" t="s">
        <v>20</v>
      </c>
      <c r="G23" s="5" t="s">
        <v>20</v>
      </c>
      <c r="H23" s="15">
        <v>0</v>
      </c>
      <c r="I23">
        <v>0</v>
      </c>
      <c r="J23">
        <v>2</v>
      </c>
      <c r="K23">
        <v>64</v>
      </c>
      <c r="L23">
        <v>400</v>
      </c>
      <c r="M23">
        <v>600</v>
      </c>
      <c r="N23" s="8">
        <v>0.000225</v>
      </c>
      <c r="O23" s="8">
        <v>0.00046939999999999997</v>
      </c>
      <c r="P23" s="109">
        <v>-9</v>
      </c>
      <c r="Q23" s="109"/>
      <c r="R23" s="109"/>
      <c r="S23" s="109">
        <v>-9</v>
      </c>
      <c r="T23" s="109">
        <v>-9</v>
      </c>
      <c r="U23" s="8">
        <v>0.0007747425420631796</v>
      </c>
      <c r="V23" s="109">
        <v>-9</v>
      </c>
      <c r="W23" s="109">
        <v>83.75</v>
      </c>
      <c r="X23" s="8">
        <v>0.000225</v>
      </c>
      <c r="Y23" s="8">
        <v>0.00046939999999999997</v>
      </c>
      <c r="Z23" s="8">
        <f t="shared" si="0"/>
        <v>0.32402073732718895</v>
      </c>
      <c r="AA23">
        <v>-9</v>
      </c>
      <c r="AB23">
        <v>335</v>
      </c>
      <c r="AC23">
        <v>4</v>
      </c>
      <c r="AD23">
        <v>4</v>
      </c>
    </row>
    <row r="24" spans="1:30" ht="12.75">
      <c r="A24">
        <v>94</v>
      </c>
      <c r="B24" t="s">
        <v>146</v>
      </c>
      <c r="C24">
        <v>1909</v>
      </c>
      <c r="D24">
        <v>1910</v>
      </c>
      <c r="E24" s="8">
        <v>0.9221056375600214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260</v>
      </c>
      <c r="L24">
        <v>2000</v>
      </c>
      <c r="M24">
        <v>8000</v>
      </c>
      <c r="N24" s="8">
        <v>0.014518</v>
      </c>
      <c r="O24" s="8">
        <v>0.0012264</v>
      </c>
      <c r="P24" s="109">
        <v>-9</v>
      </c>
      <c r="Q24" s="109"/>
      <c r="R24" s="109"/>
      <c r="S24" s="109">
        <v>-9</v>
      </c>
      <c r="T24" s="8">
        <v>0.01988413621768057</v>
      </c>
      <c r="U24" s="109">
        <v>-9</v>
      </c>
      <c r="V24" s="8">
        <v>83.25225225225225</v>
      </c>
      <c r="W24" s="109">
        <v>-9</v>
      </c>
      <c r="X24" s="8">
        <v>0.014653</v>
      </c>
      <c r="Y24" s="8">
        <v>0.0012219</v>
      </c>
      <c r="Z24" s="8">
        <f t="shared" si="0"/>
        <v>0.9230294364058985</v>
      </c>
      <c r="AA24">
        <v>9241</v>
      </c>
      <c r="AB24">
        <v>-9</v>
      </c>
      <c r="AC24">
        <v>111</v>
      </c>
      <c r="AD24">
        <v>6</v>
      </c>
    </row>
    <row r="25" spans="1:30" ht="12.75">
      <c r="A25">
        <v>109</v>
      </c>
      <c r="B25" t="s">
        <v>157</v>
      </c>
      <c r="C25">
        <v>1919</v>
      </c>
      <c r="D25">
        <v>1920</v>
      </c>
      <c r="E25" s="8">
        <v>0.7706129001955611</v>
      </c>
      <c r="F25" s="5" t="s">
        <v>21</v>
      </c>
      <c r="G25" s="5" t="s">
        <v>21</v>
      </c>
      <c r="H25" s="15">
        <v>1</v>
      </c>
      <c r="I25">
        <v>0</v>
      </c>
      <c r="J25">
        <v>0</v>
      </c>
      <c r="K25">
        <v>613</v>
      </c>
      <c r="L25">
        <v>60000</v>
      </c>
      <c r="M25">
        <v>40000</v>
      </c>
      <c r="N25" s="8">
        <v>0.0631666</v>
      </c>
      <c r="O25" s="8">
        <v>0.0188027</v>
      </c>
      <c r="P25" s="109">
        <v>-9</v>
      </c>
      <c r="Q25" s="109"/>
      <c r="R25" s="109"/>
      <c r="S25" s="109">
        <v>-9</v>
      </c>
      <c r="T25" s="8">
        <v>0.10667689780394352</v>
      </c>
      <c r="U25" s="109">
        <v>-9</v>
      </c>
      <c r="V25" s="8">
        <v>914.6445161290322</v>
      </c>
      <c r="W25" s="109">
        <v>-9</v>
      </c>
      <c r="X25" s="8">
        <v>0.1032007</v>
      </c>
      <c r="Y25" s="8">
        <v>0.0271653</v>
      </c>
      <c r="Z25" s="8">
        <f t="shared" si="0"/>
        <v>0.7916228157648466</v>
      </c>
      <c r="AA25">
        <v>1417699</v>
      </c>
      <c r="AB25">
        <v>-9</v>
      </c>
      <c r="AC25">
        <v>1550</v>
      </c>
      <c r="AD25">
        <v>300</v>
      </c>
    </row>
    <row r="26" spans="1:30" ht="12.75">
      <c r="A26">
        <v>125</v>
      </c>
      <c r="B26" t="s">
        <v>163</v>
      </c>
      <c r="C26">
        <v>1934</v>
      </c>
      <c r="D26">
        <v>1934</v>
      </c>
      <c r="E26" s="8">
        <v>0.3739313244569026</v>
      </c>
      <c r="F26" s="5" t="s">
        <v>20</v>
      </c>
      <c r="G26" s="5" t="s">
        <v>9</v>
      </c>
      <c r="H26" s="15">
        <v>1</v>
      </c>
      <c r="I26">
        <v>0</v>
      </c>
      <c r="J26">
        <v>0</v>
      </c>
      <c r="K26">
        <v>55</v>
      </c>
      <c r="L26">
        <v>100</v>
      </c>
      <c r="M26">
        <v>2000</v>
      </c>
      <c r="N26" s="8">
        <v>0.0005336</v>
      </c>
      <c r="O26" s="8">
        <v>0.0008934</v>
      </c>
      <c r="P26" s="109">
        <v>-9</v>
      </c>
      <c r="Q26" s="109"/>
      <c r="R26" s="109"/>
      <c r="S26" s="109">
        <v>-9</v>
      </c>
      <c r="T26" s="109">
        <v>-9</v>
      </c>
      <c r="U26" s="109">
        <v>-9</v>
      </c>
      <c r="V26" s="109">
        <v>-9</v>
      </c>
      <c r="W26" s="109">
        <v>-9</v>
      </c>
      <c r="X26" s="8">
        <v>0.0005336</v>
      </c>
      <c r="Y26" s="8">
        <v>0.0008934</v>
      </c>
      <c r="Z26" s="8">
        <f t="shared" si="0"/>
        <v>0.3739313244569026</v>
      </c>
      <c r="AA26">
        <v>-9</v>
      </c>
      <c r="AB26">
        <v>-9</v>
      </c>
      <c r="AC26">
        <v>4</v>
      </c>
      <c r="AD26">
        <v>18</v>
      </c>
    </row>
    <row r="27" spans="1:30" ht="12.75">
      <c r="A27">
        <v>127</v>
      </c>
      <c r="B27" t="s">
        <v>164</v>
      </c>
      <c r="C27">
        <v>1935</v>
      </c>
      <c r="D27">
        <v>1936</v>
      </c>
      <c r="E27" s="8">
        <v>0.9228420320211695</v>
      </c>
      <c r="F27" s="5" t="s">
        <v>20</v>
      </c>
      <c r="G27" s="5" t="s">
        <v>21</v>
      </c>
      <c r="H27" s="15">
        <v>1</v>
      </c>
      <c r="I27">
        <v>0</v>
      </c>
      <c r="J27">
        <v>0</v>
      </c>
      <c r="K27">
        <v>220</v>
      </c>
      <c r="L27">
        <v>4000</v>
      </c>
      <c r="M27">
        <v>16000</v>
      </c>
      <c r="N27" s="8">
        <v>0.0511954</v>
      </c>
      <c r="O27" s="8">
        <v>0.0042804</v>
      </c>
      <c r="P27" s="109">
        <v>-9</v>
      </c>
      <c r="Q27" s="109"/>
      <c r="R27" s="109"/>
      <c r="S27" s="109">
        <v>-9</v>
      </c>
      <c r="T27" s="8">
        <v>0.10307093555659393</v>
      </c>
      <c r="U27" s="109">
        <v>-9</v>
      </c>
      <c r="V27" s="8">
        <v>372.013768115942</v>
      </c>
      <c r="W27" s="109">
        <v>-9</v>
      </c>
      <c r="X27" s="8">
        <v>0.039338</v>
      </c>
      <c r="Y27" s="8">
        <v>0.0137471</v>
      </c>
      <c r="Z27" s="8">
        <f t="shared" si="0"/>
        <v>0.7410365620484844</v>
      </c>
      <c r="AA27">
        <v>513379</v>
      </c>
      <c r="AB27">
        <v>-9</v>
      </c>
      <c r="AC27">
        <v>1380</v>
      </c>
      <c r="AD27">
        <v>100</v>
      </c>
    </row>
    <row r="28" spans="1:30" ht="12.75">
      <c r="A28">
        <v>136</v>
      </c>
      <c r="B28" t="s">
        <v>106</v>
      </c>
      <c r="C28">
        <v>1939</v>
      </c>
      <c r="D28">
        <v>1939</v>
      </c>
      <c r="E28" s="8">
        <v>0.29928378531093486</v>
      </c>
      <c r="F28" s="5" t="s">
        <v>21</v>
      </c>
      <c r="G28" s="5" t="s">
        <v>21</v>
      </c>
      <c r="H28" s="15">
        <v>0</v>
      </c>
      <c r="I28">
        <v>3</v>
      </c>
      <c r="J28">
        <v>2</v>
      </c>
      <c r="K28">
        <v>129</v>
      </c>
      <c r="L28">
        <v>20000</v>
      </c>
      <c r="M28">
        <v>8000</v>
      </c>
      <c r="N28" s="8">
        <v>0.0590574</v>
      </c>
      <c r="O28" s="8">
        <v>0.1382717</v>
      </c>
      <c r="P28" s="109">
        <v>-9</v>
      </c>
      <c r="Q28" s="109"/>
      <c r="R28" s="109"/>
      <c r="S28" s="109">
        <v>-9</v>
      </c>
      <c r="T28" s="8">
        <v>0.06764742971018177</v>
      </c>
      <c r="U28" s="109">
        <v>-9</v>
      </c>
      <c r="V28" s="8">
        <v>1776.3531870428421</v>
      </c>
      <c r="W28" s="109">
        <v>-9</v>
      </c>
      <c r="X28" s="8">
        <v>0.0590574</v>
      </c>
      <c r="Y28" s="8">
        <v>0.1382717</v>
      </c>
      <c r="Z28" s="8">
        <f t="shared" si="0"/>
        <v>0.29928378531093486</v>
      </c>
      <c r="AA28">
        <v>1699970</v>
      </c>
      <c r="AB28">
        <v>-9</v>
      </c>
      <c r="AC28">
        <v>957</v>
      </c>
      <c r="AD28">
        <v>1791</v>
      </c>
    </row>
    <row r="29" spans="1:30" ht="12.75">
      <c r="A29">
        <v>145</v>
      </c>
      <c r="B29" t="s">
        <v>54</v>
      </c>
      <c r="C29">
        <v>1940</v>
      </c>
      <c r="D29">
        <v>1941</v>
      </c>
      <c r="E29" s="8">
        <v>0.04187408084983803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53</v>
      </c>
      <c r="L29">
        <v>700</v>
      </c>
      <c r="M29">
        <v>700</v>
      </c>
      <c r="N29" s="8">
        <v>0.0033143</v>
      </c>
      <c r="O29" s="8">
        <v>0.0758349</v>
      </c>
      <c r="P29" s="109">
        <v>-9</v>
      </c>
      <c r="Q29" s="109"/>
      <c r="R29" s="109"/>
      <c r="S29" s="109">
        <v>-9</v>
      </c>
      <c r="T29" s="109">
        <v>-9</v>
      </c>
      <c r="U29" s="8">
        <v>0.1696721858654474</v>
      </c>
      <c r="V29" s="109">
        <v>-9</v>
      </c>
      <c r="W29" s="109">
        <v>1141.5524</v>
      </c>
      <c r="X29" s="8">
        <v>0.0035196</v>
      </c>
      <c r="Y29" s="8">
        <v>0.0157879</v>
      </c>
      <c r="Z29" s="8">
        <f t="shared" si="0"/>
        <v>0.18229185549656868</v>
      </c>
      <c r="AA29">
        <v>10514</v>
      </c>
      <c r="AB29">
        <v>5707762</v>
      </c>
      <c r="AC29">
        <v>-9</v>
      </c>
      <c r="AD29">
        <v>5000</v>
      </c>
    </row>
    <row r="30" spans="1:30" ht="12.75">
      <c r="A30">
        <v>151</v>
      </c>
      <c r="B30" t="s">
        <v>109</v>
      </c>
      <c r="C30">
        <v>1950</v>
      </c>
      <c r="D30">
        <v>1953</v>
      </c>
      <c r="E30" s="8">
        <v>0.36052116384257077</v>
      </c>
      <c r="F30" s="5" t="s">
        <v>5</v>
      </c>
      <c r="G30" s="5" t="s">
        <v>7</v>
      </c>
      <c r="H30" s="15">
        <v>0</v>
      </c>
      <c r="I30">
        <v>5</v>
      </c>
      <c r="J30">
        <v>0</v>
      </c>
      <c r="K30">
        <v>1130</v>
      </c>
      <c r="L30">
        <v>739191</v>
      </c>
      <c r="M30">
        <v>170642</v>
      </c>
      <c r="N30" s="8">
        <v>0.0026702</v>
      </c>
      <c r="O30" s="8">
        <v>0.0047363</v>
      </c>
      <c r="P30" s="109">
        <v>-9</v>
      </c>
      <c r="Q30" s="109"/>
      <c r="R30" s="109"/>
      <c r="S30" s="109">
        <v>-9</v>
      </c>
      <c r="T30" s="109">
        <v>-9</v>
      </c>
      <c r="U30" s="8">
        <v>0.0034744540956630223</v>
      </c>
      <c r="V30" s="109">
        <v>-9</v>
      </c>
      <c r="W30" s="109">
        <v>293.57798165137615</v>
      </c>
      <c r="X30" s="8">
        <v>0.0986688</v>
      </c>
      <c r="Y30" s="8">
        <v>0.4636958</v>
      </c>
      <c r="Z30" s="8">
        <f t="shared" si="0"/>
        <v>0.17545343359094795</v>
      </c>
      <c r="AA30">
        <v>-9</v>
      </c>
      <c r="AB30">
        <v>32000</v>
      </c>
      <c r="AC30">
        <v>120</v>
      </c>
      <c r="AD30">
        <v>109</v>
      </c>
    </row>
    <row r="31" spans="1:30" ht="12.75">
      <c r="A31">
        <v>187</v>
      </c>
      <c r="B31" t="s">
        <v>170</v>
      </c>
      <c r="C31">
        <v>1975</v>
      </c>
      <c r="D31">
        <v>1979</v>
      </c>
      <c r="E31" s="8">
        <v>0.8918309050830214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1348</v>
      </c>
      <c r="L31">
        <v>3000</v>
      </c>
      <c r="M31">
        <v>5000</v>
      </c>
      <c r="N31" s="8">
        <v>0.0068374</v>
      </c>
      <c r="O31" s="8">
        <v>0.0008293</v>
      </c>
      <c r="P31" s="109">
        <v>-9</v>
      </c>
      <c r="Q31" s="109"/>
      <c r="R31" s="109"/>
      <c r="S31" s="109">
        <v>-9</v>
      </c>
      <c r="T31" s="109">
        <v>-9</v>
      </c>
      <c r="U31" s="8">
        <v>0.0012569114471821618</v>
      </c>
      <c r="V31" s="109">
        <v>-9</v>
      </c>
      <c r="W31" s="109">
        <v>1080.774193548387</v>
      </c>
      <c r="X31" s="8">
        <v>0.0089528</v>
      </c>
      <c r="Y31" s="8">
        <v>0.0004883</v>
      </c>
      <c r="Z31" s="8">
        <f t="shared" si="0"/>
        <v>0.9482793318575166</v>
      </c>
      <c r="AA31">
        <v>-9</v>
      </c>
      <c r="AB31">
        <v>67008</v>
      </c>
      <c r="AC31">
        <v>643</v>
      </c>
      <c r="AD31">
        <v>62</v>
      </c>
    </row>
    <row r="32" spans="1:30" ht="12.75">
      <c r="A32">
        <v>193</v>
      </c>
      <c r="B32" t="s">
        <v>171</v>
      </c>
      <c r="C32">
        <v>1979</v>
      </c>
      <c r="D32">
        <v>1979</v>
      </c>
      <c r="E32" s="8">
        <v>0.9294567425353907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22</v>
      </c>
      <c r="L32">
        <v>13000</v>
      </c>
      <c r="M32">
        <v>8000</v>
      </c>
      <c r="N32" s="8">
        <v>0.1179594</v>
      </c>
      <c r="O32" s="8">
        <v>0.0089528</v>
      </c>
      <c r="P32" s="109">
        <v>-9</v>
      </c>
      <c r="Q32" s="109"/>
      <c r="R32" s="109"/>
      <c r="S32" s="109">
        <v>-9</v>
      </c>
      <c r="T32" s="8">
        <v>0.1129235189479403</v>
      </c>
      <c r="U32" s="109">
        <v>-9</v>
      </c>
      <c r="V32" s="8">
        <v>6521.739130434783</v>
      </c>
      <c r="W32" s="109">
        <v>-9</v>
      </c>
      <c r="X32" s="8">
        <v>0.1179594</v>
      </c>
      <c r="Y32" s="8">
        <v>0.0089528</v>
      </c>
      <c r="Z32" s="8">
        <f t="shared" si="0"/>
        <v>0.9294567425353907</v>
      </c>
      <c r="AA32">
        <v>30000000</v>
      </c>
      <c r="AB32">
        <v>-9</v>
      </c>
      <c r="AC32">
        <v>4600</v>
      </c>
      <c r="AD32">
        <v>650</v>
      </c>
    </row>
    <row r="33" spans="1:30" ht="12.75">
      <c r="A33">
        <v>208</v>
      </c>
      <c r="B33" t="s">
        <v>171</v>
      </c>
      <c r="C33">
        <v>1987</v>
      </c>
      <c r="D33">
        <v>1987</v>
      </c>
      <c r="E33" s="8">
        <v>0.8930262159086979</v>
      </c>
      <c r="F33" s="5" t="s">
        <v>5</v>
      </c>
      <c r="G33" s="5" t="s">
        <v>7</v>
      </c>
      <c r="H33" s="15">
        <v>1</v>
      </c>
      <c r="I33">
        <v>0</v>
      </c>
      <c r="J33">
        <v>0</v>
      </c>
      <c r="K33">
        <v>33</v>
      </c>
      <c r="L33">
        <v>1800</v>
      </c>
      <c r="M33">
        <v>2200</v>
      </c>
      <c r="N33" s="8">
        <v>0.1084675</v>
      </c>
      <c r="O33" s="8">
        <v>0.0129931</v>
      </c>
      <c r="P33" s="109">
        <v>-9</v>
      </c>
      <c r="Q33" s="109"/>
      <c r="R33" s="109"/>
      <c r="S33" s="109">
        <v>-9</v>
      </c>
      <c r="T33" s="8">
        <v>0.06544879904047587</v>
      </c>
      <c r="U33" s="109">
        <v>-9</v>
      </c>
      <c r="V33" s="8">
        <v>1597.7337110481587</v>
      </c>
      <c r="W33" s="109">
        <v>-9</v>
      </c>
      <c r="X33" s="8">
        <v>0.1084675</v>
      </c>
      <c r="Y33" s="8">
        <v>0.0129931</v>
      </c>
      <c r="Z33" s="8">
        <f t="shared" si="0"/>
        <v>0.8930262159086979</v>
      </c>
      <c r="AA33">
        <v>5640000</v>
      </c>
      <c r="AB33">
        <v>-9</v>
      </c>
      <c r="AC33">
        <v>3530</v>
      </c>
      <c r="AD33">
        <v>1260</v>
      </c>
    </row>
    <row r="34" spans="1:30" ht="12.75">
      <c r="A34">
        <v>76</v>
      </c>
      <c r="B34" t="s">
        <v>74</v>
      </c>
      <c r="C34">
        <v>1897</v>
      </c>
      <c r="D34">
        <v>1897</v>
      </c>
      <c r="E34" s="8">
        <v>0.07989682900925504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94</v>
      </c>
      <c r="L34">
        <v>600</v>
      </c>
      <c r="M34">
        <v>1400</v>
      </c>
      <c r="N34" s="8">
        <v>0.0021064</v>
      </c>
      <c r="O34" s="8">
        <v>0.0242576</v>
      </c>
      <c r="P34" s="8">
        <v>0.07264478295726758</v>
      </c>
      <c r="Q34" s="109"/>
      <c r="R34" s="135"/>
      <c r="S34" s="8">
        <v>0.7291471347332376</v>
      </c>
      <c r="T34" s="8">
        <v>0.004136149567353072</v>
      </c>
      <c r="U34" s="8">
        <v>0.052800486471412604</v>
      </c>
      <c r="V34" s="8">
        <v>36.96</v>
      </c>
      <c r="W34" s="8">
        <v>13.729357798165138</v>
      </c>
      <c r="X34" s="8">
        <v>0.0021064</v>
      </c>
      <c r="Y34" s="8">
        <v>0.0242576</v>
      </c>
      <c r="Z34" s="8">
        <f aca="true" t="shared" si="1" ref="Z34:Z65">rel(X34,Y34)</f>
        <v>0.07989682900925504</v>
      </c>
      <c r="AA34">
        <v>924</v>
      </c>
      <c r="AB34">
        <v>5986</v>
      </c>
      <c r="AC34">
        <v>25</v>
      </c>
      <c r="AD34">
        <v>436</v>
      </c>
    </row>
    <row r="35" spans="1:30" ht="12.75">
      <c r="A35">
        <v>85</v>
      </c>
      <c r="B35" t="s">
        <v>155</v>
      </c>
      <c r="C35">
        <v>1904</v>
      </c>
      <c r="D35">
        <v>1905</v>
      </c>
      <c r="E35" s="8">
        <v>0.6749071389744519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586</v>
      </c>
      <c r="L35">
        <v>71453</v>
      </c>
      <c r="M35">
        <v>80378</v>
      </c>
      <c r="N35" s="8">
        <v>0.1132343</v>
      </c>
      <c r="O35" s="8">
        <v>0.0545433</v>
      </c>
      <c r="P35" s="8">
        <v>0.6095895782857749</v>
      </c>
      <c r="Q35" s="109"/>
      <c r="R35" s="135"/>
      <c r="S35" s="8">
        <v>0.12321460010918713</v>
      </c>
      <c r="T35" s="8">
        <v>0.16579464112116113</v>
      </c>
      <c r="U35" s="8">
        <v>0.1061828450874971</v>
      </c>
      <c r="V35" s="8">
        <v>43.366379310344826</v>
      </c>
      <c r="W35" s="8">
        <v>308.591743119266</v>
      </c>
      <c r="X35" s="8">
        <v>0.1631429</v>
      </c>
      <c r="Y35" s="8">
        <v>0.0485242</v>
      </c>
      <c r="Z35" s="8">
        <f t="shared" si="1"/>
        <v>0.7707522803496624</v>
      </c>
      <c r="AA35">
        <v>50305</v>
      </c>
      <c r="AB35">
        <v>67273</v>
      </c>
      <c r="AC35">
        <v>1160</v>
      </c>
      <c r="AD35">
        <v>218</v>
      </c>
    </row>
    <row r="36" spans="1:30" ht="12.75">
      <c r="A36">
        <v>97</v>
      </c>
      <c r="B36" t="s">
        <v>156</v>
      </c>
      <c r="C36">
        <v>1911</v>
      </c>
      <c r="D36">
        <v>1912</v>
      </c>
      <c r="E36" s="8">
        <v>0.35147417488902016</v>
      </c>
      <c r="F36" s="5" t="s">
        <v>21</v>
      </c>
      <c r="G36" s="5" t="s">
        <v>21</v>
      </c>
      <c r="H36" s="15">
        <v>1</v>
      </c>
      <c r="I36">
        <v>0</v>
      </c>
      <c r="J36">
        <v>0</v>
      </c>
      <c r="K36">
        <v>386</v>
      </c>
      <c r="L36">
        <v>14000</v>
      </c>
      <c r="M36">
        <v>6000</v>
      </c>
      <c r="N36" s="8">
        <v>0.0180282</v>
      </c>
      <c r="O36" s="8">
        <v>0.0332649</v>
      </c>
      <c r="P36" s="8">
        <v>0.4118604614390416</v>
      </c>
      <c r="Q36" s="109"/>
      <c r="R36" s="135"/>
      <c r="S36" s="8">
        <v>0.24693005573560908</v>
      </c>
      <c r="T36" s="8">
        <v>0.038234569367246944</v>
      </c>
      <c r="U36" s="8">
        <v>0.054599224956333556</v>
      </c>
      <c r="V36" s="8">
        <v>33.104166666666664</v>
      </c>
      <c r="W36" s="8">
        <v>100.95876288659794</v>
      </c>
      <c r="X36" s="8">
        <v>0.0158286</v>
      </c>
      <c r="Y36" s="8">
        <v>0.0392625</v>
      </c>
      <c r="Z36" s="8">
        <f t="shared" si="1"/>
        <v>0.28731682612981047</v>
      </c>
      <c r="AA36">
        <v>11123</v>
      </c>
      <c r="AB36">
        <v>29379</v>
      </c>
      <c r="AC36">
        <v>336</v>
      </c>
      <c r="AD36">
        <v>291</v>
      </c>
    </row>
    <row r="37" spans="1:30" ht="12.75">
      <c r="A37">
        <v>106</v>
      </c>
      <c r="B37" t="s">
        <v>59</v>
      </c>
      <c r="C37">
        <v>1914</v>
      </c>
      <c r="D37">
        <v>1918</v>
      </c>
      <c r="E37" s="8">
        <v>0.9731086037636831</v>
      </c>
      <c r="F37" s="5" t="s">
        <v>21</v>
      </c>
      <c r="G37" s="5" t="s">
        <v>21</v>
      </c>
      <c r="H37" s="15">
        <v>0</v>
      </c>
      <c r="I37">
        <v>5</v>
      </c>
      <c r="J37">
        <v>0</v>
      </c>
      <c r="K37">
        <v>1567</v>
      </c>
      <c r="L37">
        <v>3386200</v>
      </c>
      <c r="M37">
        <v>5191831</v>
      </c>
      <c r="N37" s="8">
        <v>0.0682371</v>
      </c>
      <c r="O37" s="8">
        <v>0.0018857</v>
      </c>
      <c r="P37" s="8">
        <v>0.9760105825191021</v>
      </c>
      <c r="Q37" s="109"/>
      <c r="R37" s="135"/>
      <c r="S37" s="8">
        <v>0.924540830719911</v>
      </c>
      <c r="T37" s="8">
        <v>0.12982285260347617</v>
      </c>
      <c r="U37" s="8">
        <v>0.00319092299350649</v>
      </c>
      <c r="V37" s="8">
        <v>1241.9547079856973</v>
      </c>
      <c r="W37" s="8">
        <v>101.36585365853658</v>
      </c>
      <c r="X37" s="8">
        <v>0.21676120000000001</v>
      </c>
      <c r="Y37" s="8">
        <v>0.6007028</v>
      </c>
      <c r="Z37" s="8">
        <f t="shared" si="1"/>
        <v>0.2651629918871045</v>
      </c>
      <c r="AA37">
        <v>1042000</v>
      </c>
      <c r="AB37">
        <v>4156</v>
      </c>
      <c r="AC37">
        <v>839</v>
      </c>
      <c r="AD37">
        <v>41</v>
      </c>
    </row>
    <row r="38" spans="1:30" ht="12.75">
      <c r="A38">
        <v>115</v>
      </c>
      <c r="B38" t="s">
        <v>74</v>
      </c>
      <c r="C38">
        <v>1919</v>
      </c>
      <c r="D38">
        <v>1922</v>
      </c>
      <c r="E38" s="8">
        <v>0.3234648230988207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1256</v>
      </c>
      <c r="L38">
        <v>30000</v>
      </c>
      <c r="M38">
        <v>20000</v>
      </c>
      <c r="N38" s="8">
        <v>0.0027839</v>
      </c>
      <c r="O38" s="8">
        <v>0.0058226</v>
      </c>
      <c r="P38" s="8">
        <v>0.3926370325087734</v>
      </c>
      <c r="Q38" s="109"/>
      <c r="R38" s="135"/>
      <c r="S38" s="8">
        <v>0.7793646174242618</v>
      </c>
      <c r="T38" s="8">
        <v>0.003998146856090226</v>
      </c>
      <c r="U38" s="8">
        <v>0.006184659463894092</v>
      </c>
      <c r="V38" s="8">
        <v>918.0862068965517</v>
      </c>
      <c r="W38" s="8">
        <v>259.90697674418607</v>
      </c>
      <c r="X38" s="8">
        <v>0.0058948</v>
      </c>
      <c r="Y38" s="8">
        <v>0.0076763</v>
      </c>
      <c r="Z38" s="8">
        <f t="shared" si="1"/>
        <v>0.4343642003964307</v>
      </c>
      <c r="AA38">
        <v>53249</v>
      </c>
      <c r="AB38">
        <v>33528</v>
      </c>
      <c r="AC38">
        <v>58</v>
      </c>
      <c r="AD38">
        <v>129</v>
      </c>
    </row>
    <row r="39" spans="1:30" ht="12.75">
      <c r="A39">
        <v>139</v>
      </c>
      <c r="B39" t="s">
        <v>107</v>
      </c>
      <c r="C39">
        <v>1939</v>
      </c>
      <c r="D39">
        <v>1945</v>
      </c>
      <c r="E39" s="8">
        <v>0.9067031136156358</v>
      </c>
      <c r="F39" s="5" t="s">
        <v>21</v>
      </c>
      <c r="G39" s="5" t="s">
        <v>21</v>
      </c>
      <c r="H39" s="15">
        <v>0</v>
      </c>
      <c r="I39">
        <v>5</v>
      </c>
      <c r="J39">
        <v>0</v>
      </c>
      <c r="K39">
        <v>2175</v>
      </c>
      <c r="L39">
        <v>5637000</v>
      </c>
      <c r="M39">
        <v>10639683</v>
      </c>
      <c r="N39" s="8">
        <v>0.1779559</v>
      </c>
      <c r="O39" s="8">
        <v>0.0183111</v>
      </c>
      <c r="P39" s="8">
        <v>0.9187548369677044</v>
      </c>
      <c r="Q39" s="109"/>
      <c r="R39" s="135"/>
      <c r="S39" s="8">
        <v>0.5533850563899373</v>
      </c>
      <c r="T39" s="8">
        <v>0.3016431110616982</v>
      </c>
      <c r="U39" s="8">
        <v>0.026674192885515084</v>
      </c>
      <c r="V39" s="8">
        <v>4363.636363636364</v>
      </c>
      <c r="W39" s="8">
        <v>3521.7163636363634</v>
      </c>
      <c r="X39" s="8">
        <v>0.1363582</v>
      </c>
      <c r="Y39" s="8">
        <v>0.7489159</v>
      </c>
      <c r="Z39" s="8">
        <f t="shared" si="1"/>
        <v>0.15402935655747754</v>
      </c>
      <c r="AA39">
        <v>12000000</v>
      </c>
      <c r="AB39">
        <v>968472</v>
      </c>
      <c r="AC39">
        <v>2750</v>
      </c>
      <c r="AD39">
        <v>275</v>
      </c>
    </row>
    <row r="40" spans="1:30" ht="12.75">
      <c r="A40">
        <v>148</v>
      </c>
      <c r="B40" t="s">
        <v>126</v>
      </c>
      <c r="C40">
        <v>1948</v>
      </c>
      <c r="D40">
        <v>1948</v>
      </c>
      <c r="E40" s="8">
        <v>0.8511948626171176</v>
      </c>
      <c r="F40" s="5" t="s">
        <v>21</v>
      </c>
      <c r="G40" s="5" t="s">
        <v>21</v>
      </c>
      <c r="H40" s="15">
        <v>0</v>
      </c>
      <c r="I40">
        <v>0</v>
      </c>
      <c r="J40">
        <v>1</v>
      </c>
      <c r="K40">
        <v>143</v>
      </c>
      <c r="L40">
        <v>5000</v>
      </c>
      <c r="M40">
        <v>3000</v>
      </c>
      <c r="N40" s="8">
        <v>0.0080855</v>
      </c>
      <c r="O40" s="8">
        <v>0.0014135</v>
      </c>
      <c r="P40" s="8">
        <v>0.5846127749565483</v>
      </c>
      <c r="Q40" s="109"/>
      <c r="R40" s="135"/>
      <c r="S40" s="8">
        <v>0.565209712751494</v>
      </c>
      <c r="T40" s="8">
        <v>0.004930035395707614</v>
      </c>
      <c r="U40" s="8">
        <v>0.003502957530377593</v>
      </c>
      <c r="V40" s="8">
        <v>679.7105263157895</v>
      </c>
      <c r="W40" s="8">
        <v>522.8705882352941</v>
      </c>
      <c r="X40" s="8">
        <v>0.0080855</v>
      </c>
      <c r="Y40" s="8">
        <v>0.0014135</v>
      </c>
      <c r="Z40" s="8">
        <f t="shared" si="1"/>
        <v>0.8511948626171176</v>
      </c>
      <c r="AA40">
        <v>77487</v>
      </c>
      <c r="AB40">
        <v>44444</v>
      </c>
      <c r="AC40">
        <v>114</v>
      </c>
      <c r="AD40">
        <v>85</v>
      </c>
    </row>
    <row r="41" spans="1:30" ht="12.75">
      <c r="A41">
        <v>157</v>
      </c>
      <c r="B41" t="s">
        <v>112</v>
      </c>
      <c r="C41">
        <v>1956</v>
      </c>
      <c r="D41">
        <v>1956</v>
      </c>
      <c r="E41" s="8">
        <v>0.8147506168212625</v>
      </c>
      <c r="F41" s="5" t="s">
        <v>21</v>
      </c>
      <c r="G41" s="5" t="s">
        <v>21</v>
      </c>
      <c r="H41" s="15">
        <v>0</v>
      </c>
      <c r="I41">
        <v>4</v>
      </c>
      <c r="J41">
        <v>0</v>
      </c>
      <c r="K41">
        <v>9</v>
      </c>
      <c r="L41">
        <v>3000</v>
      </c>
      <c r="M41">
        <v>221</v>
      </c>
      <c r="N41" s="8">
        <v>0.0052175</v>
      </c>
      <c r="O41" s="8">
        <v>0.0011863</v>
      </c>
      <c r="P41" s="8">
        <v>0.6253713296806477</v>
      </c>
      <c r="Q41" s="109"/>
      <c r="R41" s="135"/>
      <c r="S41" s="8">
        <v>0.7844740556093306</v>
      </c>
      <c r="T41" s="8">
        <v>0.0034700400506596767</v>
      </c>
      <c r="U41" s="8">
        <v>0.0020787273551497462</v>
      </c>
      <c r="V41" s="8">
        <v>2563.1075268817203</v>
      </c>
      <c r="W41" s="8">
        <v>704.1866666666666</v>
      </c>
      <c r="X41" s="8">
        <v>0.0052175</v>
      </c>
      <c r="Y41" s="8">
        <v>0.0830025</v>
      </c>
      <c r="Z41" s="8">
        <f t="shared" si="1"/>
        <v>0.05914191793244162</v>
      </c>
      <c r="AA41">
        <v>238369</v>
      </c>
      <c r="AB41">
        <v>52814</v>
      </c>
      <c r="AC41">
        <v>93</v>
      </c>
      <c r="AD41">
        <v>75</v>
      </c>
    </row>
    <row r="42" spans="1:30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  <c r="P42" s="8">
        <v>0.769652223787309</v>
      </c>
      <c r="Q42" s="109"/>
      <c r="R42" s="135"/>
      <c r="S42" s="8">
        <v>0.24509953524689612</v>
      </c>
      <c r="T42" s="8">
        <v>0.009652927626595146</v>
      </c>
      <c r="U42" s="8">
        <v>0.0028890066760109915</v>
      </c>
      <c r="V42" s="8">
        <v>2128.225</v>
      </c>
      <c r="W42" s="8">
        <v>6554.88</v>
      </c>
      <c r="X42" s="8">
        <v>0.0086617</v>
      </c>
      <c r="Y42" s="8">
        <v>0.0015602</v>
      </c>
      <c r="Z42" s="8">
        <f t="shared" si="1"/>
        <v>0.8473669278705525</v>
      </c>
      <c r="AA42">
        <v>766161</v>
      </c>
      <c r="AB42">
        <v>491616</v>
      </c>
      <c r="AC42">
        <v>360</v>
      </c>
      <c r="AD42">
        <v>75</v>
      </c>
    </row>
    <row r="43" spans="1:30" ht="12.75">
      <c r="A43">
        <v>189</v>
      </c>
      <c r="B43" t="s">
        <v>81</v>
      </c>
      <c r="C43">
        <v>1977</v>
      </c>
      <c r="D43">
        <v>1978</v>
      </c>
      <c r="E43" s="8">
        <v>0.1006129310601327</v>
      </c>
      <c r="F43" s="5" t="s">
        <v>21</v>
      </c>
      <c r="G43" s="5" t="s">
        <v>21</v>
      </c>
      <c r="H43" s="15">
        <v>0</v>
      </c>
      <c r="I43">
        <v>0</v>
      </c>
      <c r="J43">
        <v>2</v>
      </c>
      <c r="K43">
        <v>226</v>
      </c>
      <c r="L43">
        <v>3500</v>
      </c>
      <c r="M43">
        <v>2500</v>
      </c>
      <c r="N43" s="8">
        <v>0.0006763</v>
      </c>
      <c r="O43" s="8">
        <v>0.0060455000000000005</v>
      </c>
      <c r="P43" s="8">
        <v>0.10310750664988895</v>
      </c>
      <c r="Q43" s="109"/>
      <c r="R43" s="135"/>
      <c r="S43" s="8">
        <v>0.21962097026563343</v>
      </c>
      <c r="T43" s="8">
        <v>0.001061333552139121</v>
      </c>
      <c r="U43" s="8">
        <v>0.009232131847455662</v>
      </c>
      <c r="V43" s="8">
        <v>599.4528301886793</v>
      </c>
      <c r="W43" s="8">
        <v>2130.035294117647</v>
      </c>
      <c r="X43" s="8">
        <v>0.0006953</v>
      </c>
      <c r="Y43" s="8">
        <v>0.0061741</v>
      </c>
      <c r="Z43" s="8">
        <f t="shared" si="1"/>
        <v>0.10121699129472735</v>
      </c>
      <c r="AA43">
        <v>31771</v>
      </c>
      <c r="AB43">
        <v>905265</v>
      </c>
      <c r="AC43">
        <v>53</v>
      </c>
      <c r="AD43">
        <v>425</v>
      </c>
    </row>
    <row r="44" spans="1:30" ht="12.75">
      <c r="A44">
        <v>190</v>
      </c>
      <c r="B44" t="s">
        <v>115</v>
      </c>
      <c r="C44">
        <v>1978</v>
      </c>
      <c r="D44">
        <v>1979</v>
      </c>
      <c r="E44" s="8">
        <v>0.6576725820360368</v>
      </c>
      <c r="F44" s="5" t="s">
        <v>21</v>
      </c>
      <c r="G44" s="5" t="s">
        <v>21</v>
      </c>
      <c r="H44" s="15">
        <v>0</v>
      </c>
      <c r="I44">
        <v>0</v>
      </c>
      <c r="J44">
        <v>1</v>
      </c>
      <c r="K44">
        <v>165</v>
      </c>
      <c r="L44">
        <v>2000</v>
      </c>
      <c r="M44">
        <v>1000</v>
      </c>
      <c r="N44" s="8">
        <v>0.0028981</v>
      </c>
      <c r="O44" s="8">
        <v>0.0015085</v>
      </c>
      <c r="P44" s="8">
        <v>0.7296335083936075</v>
      </c>
      <c r="Q44" s="109"/>
      <c r="R44" s="135"/>
      <c r="S44" s="8">
        <v>0.9245380675942227</v>
      </c>
      <c r="T44" s="8">
        <v>0.003921316525582207</v>
      </c>
      <c r="U44" s="8">
        <v>0.0014530481115567118</v>
      </c>
      <c r="V44" s="8">
        <v>51518.07142857143</v>
      </c>
      <c r="W44" s="8">
        <v>4204.9682539682535</v>
      </c>
      <c r="X44" s="8">
        <v>0.0029673</v>
      </c>
      <c r="Y44" s="8">
        <v>0.0014417</v>
      </c>
      <c r="Z44" s="8">
        <f t="shared" si="1"/>
        <v>0.6730097527784078</v>
      </c>
      <c r="AA44">
        <v>2885012</v>
      </c>
      <c r="AB44">
        <v>264913</v>
      </c>
      <c r="AC44">
        <v>56</v>
      </c>
      <c r="AD44">
        <v>63</v>
      </c>
    </row>
    <row r="45" spans="1:30" ht="12.75">
      <c r="A45">
        <v>202</v>
      </c>
      <c r="B45" t="s">
        <v>88</v>
      </c>
      <c r="C45">
        <v>1982</v>
      </c>
      <c r="D45">
        <v>1982</v>
      </c>
      <c r="E45" s="8">
        <v>0.22706536436795188</v>
      </c>
      <c r="F45" s="5" t="s">
        <v>21</v>
      </c>
      <c r="G45" s="5" t="s">
        <v>21</v>
      </c>
      <c r="H45" s="15">
        <v>1</v>
      </c>
      <c r="I45">
        <v>0</v>
      </c>
      <c r="J45">
        <v>0</v>
      </c>
      <c r="K45">
        <v>88</v>
      </c>
      <c r="L45">
        <v>655</v>
      </c>
      <c r="M45">
        <v>255</v>
      </c>
      <c r="N45" s="8">
        <v>0.0069185</v>
      </c>
      <c r="O45" s="8">
        <v>0.0235507</v>
      </c>
      <c r="P45" s="8">
        <v>0.212468875035466</v>
      </c>
      <c r="Q45" s="109"/>
      <c r="R45" s="135"/>
      <c r="S45" s="8">
        <v>0.24724821688433588</v>
      </c>
      <c r="T45" s="8">
        <v>0.005926335791183584</v>
      </c>
      <c r="U45" s="8">
        <v>0.021966388685257215</v>
      </c>
      <c r="V45" s="8">
        <v>23697.14285714286</v>
      </c>
      <c r="W45" s="8">
        <v>72146.39104477612</v>
      </c>
      <c r="X45" s="8">
        <v>0.0069185</v>
      </c>
      <c r="Y45" s="8">
        <v>0.0235507</v>
      </c>
      <c r="Z45" s="8">
        <f t="shared" si="1"/>
        <v>0.22706536436795188</v>
      </c>
      <c r="AA45">
        <v>4147000</v>
      </c>
      <c r="AB45">
        <v>24169041</v>
      </c>
      <c r="AC45">
        <v>175</v>
      </c>
      <c r="AD45">
        <v>335</v>
      </c>
    </row>
    <row r="46" spans="1:30" ht="12.75">
      <c r="A46">
        <v>211</v>
      </c>
      <c r="B46" t="s">
        <v>116</v>
      </c>
      <c r="C46">
        <v>1990</v>
      </c>
      <c r="D46">
        <v>1991</v>
      </c>
      <c r="E46" s="8">
        <v>0.7805092240045198</v>
      </c>
      <c r="F46" s="5" t="s">
        <v>21</v>
      </c>
      <c r="G46" s="5" t="s">
        <v>21</v>
      </c>
      <c r="H46" s="15">
        <v>0</v>
      </c>
      <c r="I46">
        <v>4</v>
      </c>
      <c r="J46">
        <v>0</v>
      </c>
      <c r="K46">
        <v>253</v>
      </c>
      <c r="L46">
        <v>25000</v>
      </c>
      <c r="M46">
        <v>1343</v>
      </c>
      <c r="N46" s="8">
        <v>0.0127095</v>
      </c>
      <c r="O46" s="8">
        <v>0.0035741</v>
      </c>
      <c r="P46" s="8">
        <v>0.7884985470262836</v>
      </c>
      <c r="Q46" s="109"/>
      <c r="R46" s="135"/>
      <c r="S46" s="8">
        <v>0.0032989823895536057</v>
      </c>
      <c r="T46" s="8">
        <v>0.029616402068182415</v>
      </c>
      <c r="U46" s="8">
        <v>0.007944100966194375</v>
      </c>
      <c r="V46" s="8">
        <v>6194.244604316546</v>
      </c>
      <c r="W46" s="8">
        <v>1871428.5714285714</v>
      </c>
      <c r="X46" s="8">
        <v>0.0083543</v>
      </c>
      <c r="Y46" s="8">
        <v>0.0678064</v>
      </c>
      <c r="Z46" s="8">
        <f t="shared" si="1"/>
        <v>0.1096930569178067</v>
      </c>
      <c r="AA46">
        <v>8610000</v>
      </c>
      <c r="AB46">
        <v>13100000</v>
      </c>
      <c r="AC46">
        <v>1390</v>
      </c>
      <c r="AD46">
        <v>7</v>
      </c>
    </row>
    <row r="47" spans="1:30" ht="12.75">
      <c r="A47">
        <v>10</v>
      </c>
      <c r="B47" t="s">
        <v>87</v>
      </c>
      <c r="C47">
        <v>1848</v>
      </c>
      <c r="D47">
        <v>1848</v>
      </c>
      <c r="E47" s="8">
        <v>0.19477119476060417</v>
      </c>
      <c r="F47" s="5" t="s">
        <v>21</v>
      </c>
      <c r="G47" s="5" t="s">
        <v>7</v>
      </c>
      <c r="H47" s="15">
        <v>0</v>
      </c>
      <c r="I47">
        <v>3</v>
      </c>
      <c r="J47">
        <v>0</v>
      </c>
      <c r="K47">
        <v>143</v>
      </c>
      <c r="L47">
        <v>3600</v>
      </c>
      <c r="M47">
        <v>3927</v>
      </c>
      <c r="N47" s="8">
        <v>0.0183909</v>
      </c>
      <c r="O47" s="8">
        <v>0.0760322</v>
      </c>
      <c r="P47" s="8">
        <v>0.23133306049618535</v>
      </c>
      <c r="Q47" s="109"/>
      <c r="R47" s="135"/>
      <c r="S47" s="8">
        <v>0.7669790522083062</v>
      </c>
      <c r="T47" s="8">
        <v>0.036317748735159</v>
      </c>
      <c r="U47" s="8">
        <v>0.12067558657653923</v>
      </c>
      <c r="V47" s="8">
        <v>56.92857142857143</v>
      </c>
      <c r="W47" s="8">
        <v>17.295843520782395</v>
      </c>
      <c r="X47" s="8">
        <v>0.022553200000000002</v>
      </c>
      <c r="Y47" s="8">
        <v>0.0760322</v>
      </c>
      <c r="Z47" s="8">
        <f t="shared" si="1"/>
        <v>0.2287681543108818</v>
      </c>
      <c r="AA47">
        <v>3985</v>
      </c>
      <c r="AB47">
        <v>7074</v>
      </c>
      <c r="AC47">
        <v>70</v>
      </c>
      <c r="AD47">
        <v>409</v>
      </c>
    </row>
    <row r="48" spans="1:30" ht="12.75">
      <c r="A48">
        <v>133</v>
      </c>
      <c r="B48" t="s">
        <v>165</v>
      </c>
      <c r="C48">
        <v>1938</v>
      </c>
      <c r="D48">
        <v>1938</v>
      </c>
      <c r="E48" s="8">
        <v>0.7355863796809609</v>
      </c>
      <c r="F48" s="5" t="s">
        <v>21</v>
      </c>
      <c r="G48" s="5" t="s">
        <v>7</v>
      </c>
      <c r="H48" s="15">
        <v>1</v>
      </c>
      <c r="I48">
        <v>0</v>
      </c>
      <c r="J48">
        <v>0</v>
      </c>
      <c r="K48">
        <v>14</v>
      </c>
      <c r="L48">
        <v>1200</v>
      </c>
      <c r="M48">
        <v>526</v>
      </c>
      <c r="N48" s="8">
        <v>0.1643592</v>
      </c>
      <c r="O48" s="8">
        <v>0.0590805</v>
      </c>
      <c r="P48" s="8">
        <v>0.7810725126729856</v>
      </c>
      <c r="Q48" s="109"/>
      <c r="R48" s="135"/>
      <c r="S48" s="8">
        <v>0.430207619695532</v>
      </c>
      <c r="T48" s="8">
        <v>0.2260595586563781</v>
      </c>
      <c r="U48" s="8">
        <v>0.06336242840441</v>
      </c>
      <c r="V48" s="8">
        <v>3467.4227330779054</v>
      </c>
      <c r="W48" s="8">
        <v>4592.459459459459</v>
      </c>
      <c r="X48" s="8">
        <v>0.1643592</v>
      </c>
      <c r="Y48" s="8">
        <v>0.0590805</v>
      </c>
      <c r="Z48" s="8">
        <f t="shared" si="1"/>
        <v>0.7355863796809609</v>
      </c>
      <c r="AA48">
        <v>5429984</v>
      </c>
      <c r="AB48">
        <v>1699210</v>
      </c>
      <c r="AC48">
        <v>1566</v>
      </c>
      <c r="AD48">
        <v>370</v>
      </c>
    </row>
    <row r="49" spans="1:30" ht="12.75">
      <c r="A49">
        <v>175</v>
      </c>
      <c r="B49" t="s">
        <v>168</v>
      </c>
      <c r="C49">
        <v>1969</v>
      </c>
      <c r="D49">
        <v>1969</v>
      </c>
      <c r="E49" s="8">
        <v>0.4169141785211818</v>
      </c>
      <c r="F49" s="5" t="s">
        <v>21</v>
      </c>
      <c r="G49" s="5" t="s">
        <v>7</v>
      </c>
      <c r="H49" s="15">
        <v>1</v>
      </c>
      <c r="I49">
        <v>0</v>
      </c>
      <c r="J49">
        <v>0</v>
      </c>
      <c r="K49">
        <v>5</v>
      </c>
      <c r="L49">
        <v>1200</v>
      </c>
      <c r="M49">
        <v>700</v>
      </c>
      <c r="N49" s="8">
        <v>0.0002667</v>
      </c>
      <c r="O49" s="8">
        <v>0.000373</v>
      </c>
      <c r="P49" s="8">
        <v>0.5676543299380361</v>
      </c>
      <c r="Q49" s="109"/>
      <c r="R49" s="135"/>
      <c r="S49" s="8">
        <v>0.31113058720420683</v>
      </c>
      <c r="T49" s="8">
        <v>0.00013690459585769787</v>
      </c>
      <c r="U49" s="8">
        <v>0.00010427139565220932</v>
      </c>
      <c r="V49" s="8">
        <v>1183.3333333333333</v>
      </c>
      <c r="W49" s="8">
        <v>2620</v>
      </c>
      <c r="X49" s="8">
        <v>0.0002667</v>
      </c>
      <c r="Y49" s="8">
        <v>0.000373</v>
      </c>
      <c r="Z49" s="8">
        <f t="shared" si="1"/>
        <v>0.4169141785211818</v>
      </c>
      <c r="AA49">
        <v>7100</v>
      </c>
      <c r="AB49">
        <v>10480</v>
      </c>
      <c r="AC49">
        <v>6</v>
      </c>
      <c r="AD49">
        <v>4</v>
      </c>
    </row>
    <row r="50" spans="1:30" ht="12.75">
      <c r="A50">
        <v>181</v>
      </c>
      <c r="B50" t="s">
        <v>114</v>
      </c>
      <c r="C50">
        <v>1973</v>
      </c>
      <c r="D50">
        <v>1973</v>
      </c>
      <c r="E50" s="8">
        <v>0.8019412097638516</v>
      </c>
      <c r="F50" s="5" t="s">
        <v>21</v>
      </c>
      <c r="G50" s="5" t="s">
        <v>7</v>
      </c>
      <c r="H50" s="15">
        <v>0</v>
      </c>
      <c r="I50">
        <v>3</v>
      </c>
      <c r="J50">
        <v>1</v>
      </c>
      <c r="K50">
        <v>19</v>
      </c>
      <c r="L50">
        <v>13401</v>
      </c>
      <c r="M50">
        <v>3000</v>
      </c>
      <c r="N50" s="8">
        <v>0.0133188</v>
      </c>
      <c r="O50" s="8">
        <v>0.0032894</v>
      </c>
      <c r="P50" s="8">
        <v>0.7092941999961523</v>
      </c>
      <c r="Q50" s="109"/>
      <c r="R50" s="135"/>
      <c r="S50" s="8">
        <v>0.22451963160210653</v>
      </c>
      <c r="T50" s="8">
        <v>0.019110060780675914</v>
      </c>
      <c r="U50" s="8">
        <v>0.007832300768001038</v>
      </c>
      <c r="V50" s="8">
        <v>6952.38524590164</v>
      </c>
      <c r="W50" s="8">
        <v>24013.215384615385</v>
      </c>
      <c r="X50" s="8">
        <v>0.0181873</v>
      </c>
      <c r="Y50" s="8">
        <v>0.0032894</v>
      </c>
      <c r="Z50" s="8">
        <f t="shared" si="1"/>
        <v>0.8468386670205384</v>
      </c>
      <c r="AA50">
        <v>4240955</v>
      </c>
      <c r="AB50">
        <v>3121718</v>
      </c>
      <c r="AC50">
        <v>610</v>
      </c>
      <c r="AD50">
        <v>130</v>
      </c>
    </row>
    <row r="51" spans="1:30" ht="12.75">
      <c r="A51">
        <v>116</v>
      </c>
      <c r="B51" t="s">
        <v>158</v>
      </c>
      <c r="C51">
        <v>1919</v>
      </c>
      <c r="D51">
        <v>1921</v>
      </c>
      <c r="E51" s="8">
        <v>0.9132831930895823</v>
      </c>
      <c r="F51" s="5" t="s">
        <v>5</v>
      </c>
      <c r="G51" s="5" t="s">
        <v>21</v>
      </c>
      <c r="H51" s="15">
        <v>1</v>
      </c>
      <c r="I51">
        <v>0</v>
      </c>
      <c r="J51">
        <v>0</v>
      </c>
      <c r="K51">
        <v>720</v>
      </c>
      <c r="L51">
        <v>5000</v>
      </c>
      <c r="M51">
        <v>35000</v>
      </c>
      <c r="N51" s="8">
        <v>0.0613224</v>
      </c>
      <c r="O51" s="8">
        <v>0.0058226</v>
      </c>
      <c r="P51" s="8">
        <v>0.948534006628515</v>
      </c>
      <c r="Q51" s="109"/>
      <c r="R51" s="135"/>
      <c r="S51" s="8">
        <v>0.5081290964746216</v>
      </c>
      <c r="T51" s="8">
        <v>0.11398516644916679</v>
      </c>
      <c r="U51" s="8">
        <v>0.006184659463894092</v>
      </c>
      <c r="V51" s="8">
        <v>268.49788494077836</v>
      </c>
      <c r="W51" s="8">
        <v>259.90697674418607</v>
      </c>
      <c r="X51" s="8">
        <v>0.0501187</v>
      </c>
      <c r="Y51" s="8">
        <v>0.0062324</v>
      </c>
      <c r="Z51" s="8">
        <f t="shared" si="1"/>
        <v>0.8894005618346403</v>
      </c>
      <c r="AA51">
        <v>634729</v>
      </c>
      <c r="AB51">
        <v>33528</v>
      </c>
      <c r="AC51">
        <v>2364</v>
      </c>
      <c r="AD51">
        <v>129</v>
      </c>
    </row>
    <row r="52" spans="1:30" ht="12.75">
      <c r="A52">
        <v>147</v>
      </c>
      <c r="B52" t="s">
        <v>86</v>
      </c>
      <c r="C52">
        <v>1948</v>
      </c>
      <c r="D52">
        <v>1949</v>
      </c>
      <c r="E52" s="8">
        <v>0.1836841097728189</v>
      </c>
      <c r="F52" s="5" t="s">
        <v>5</v>
      </c>
      <c r="G52" s="5" t="s">
        <v>21</v>
      </c>
      <c r="H52" s="15">
        <v>1</v>
      </c>
      <c r="I52">
        <v>0</v>
      </c>
      <c r="J52">
        <v>0</v>
      </c>
      <c r="K52">
        <v>169</v>
      </c>
      <c r="L52">
        <v>1000</v>
      </c>
      <c r="M52">
        <v>1000</v>
      </c>
      <c r="N52" s="8">
        <v>0.0118022</v>
      </c>
      <c r="O52" s="8">
        <v>0.0524505</v>
      </c>
      <c r="P52" s="8">
        <v>0.4183603582235719</v>
      </c>
      <c r="Q52" s="109"/>
      <c r="R52" s="135"/>
      <c r="S52" s="8">
        <v>0.321021416570197</v>
      </c>
      <c r="T52" s="8">
        <v>0.010516924002249043</v>
      </c>
      <c r="U52" s="8">
        <v>0.014621509397381988</v>
      </c>
      <c r="V52" s="8">
        <v>405.33584905660376</v>
      </c>
      <c r="W52" s="8">
        <v>857.3084112149533</v>
      </c>
      <c r="X52" s="8">
        <v>0.0113594</v>
      </c>
      <c r="Y52" s="8">
        <v>0.0514099</v>
      </c>
      <c r="Z52" s="8">
        <f t="shared" si="1"/>
        <v>0.18097063373336966</v>
      </c>
      <c r="AA52">
        <v>107414</v>
      </c>
      <c r="AB52">
        <v>275196</v>
      </c>
      <c r="AC52">
        <v>265</v>
      </c>
      <c r="AD52">
        <v>321</v>
      </c>
    </row>
    <row r="53" spans="1:30" ht="12.75">
      <c r="A53">
        <v>199</v>
      </c>
      <c r="B53" t="s">
        <v>172</v>
      </c>
      <c r="C53">
        <v>1980</v>
      </c>
      <c r="D53">
        <v>1988</v>
      </c>
      <c r="E53" s="8">
        <v>0.41831632108688693</v>
      </c>
      <c r="F53" s="5" t="s">
        <v>5</v>
      </c>
      <c r="G53" s="5" t="s">
        <v>21</v>
      </c>
      <c r="H53" s="15">
        <v>1</v>
      </c>
      <c r="I53">
        <v>0</v>
      </c>
      <c r="J53">
        <v>0</v>
      </c>
      <c r="K53">
        <v>2890</v>
      </c>
      <c r="L53">
        <v>500000</v>
      </c>
      <c r="M53">
        <v>750000</v>
      </c>
      <c r="N53" s="8">
        <v>0.0058809</v>
      </c>
      <c r="O53" s="8">
        <v>0.0081776</v>
      </c>
      <c r="P53" s="8">
        <v>0.5612761853818515</v>
      </c>
      <c r="Q53" s="109"/>
      <c r="R53" s="135"/>
      <c r="S53" s="8">
        <v>0.41495688305329353</v>
      </c>
      <c r="T53" s="8">
        <v>0.010711428557895962</v>
      </c>
      <c r="U53" s="8">
        <v>0.008372631726273557</v>
      </c>
      <c r="V53" s="8">
        <v>7876.232558139535</v>
      </c>
      <c r="W53" s="8">
        <v>11104.613114754098</v>
      </c>
      <c r="X53" s="8">
        <v>0.0110404</v>
      </c>
      <c r="Y53" s="8">
        <v>0.011609</v>
      </c>
      <c r="Z53" s="8">
        <f t="shared" si="1"/>
        <v>0.48744779111146436</v>
      </c>
      <c r="AA53">
        <v>3386780</v>
      </c>
      <c r="AB53">
        <v>3386907</v>
      </c>
      <c r="AC53">
        <v>430</v>
      </c>
      <c r="AD53">
        <v>305</v>
      </c>
    </row>
    <row r="54" spans="1:30" ht="12.75">
      <c r="A54">
        <v>172</v>
      </c>
      <c r="B54" t="s">
        <v>167</v>
      </c>
      <c r="C54">
        <v>1969</v>
      </c>
      <c r="D54">
        <v>1970</v>
      </c>
      <c r="E54" s="8">
        <v>0.7869404082593094</v>
      </c>
      <c r="F54" s="5" t="s">
        <v>5</v>
      </c>
      <c r="G54" s="5" t="s">
        <v>7</v>
      </c>
      <c r="H54" s="15">
        <v>1</v>
      </c>
      <c r="I54">
        <v>0</v>
      </c>
      <c r="J54">
        <v>0</v>
      </c>
      <c r="K54">
        <v>520</v>
      </c>
      <c r="L54">
        <v>5000</v>
      </c>
      <c r="M54">
        <v>368</v>
      </c>
      <c r="N54" s="8">
        <v>0.0066886</v>
      </c>
      <c r="O54" s="8">
        <v>0.0018109</v>
      </c>
      <c r="P54" s="8">
        <v>0.6580038690116438</v>
      </c>
      <c r="Q54" s="109"/>
      <c r="R54" s="135"/>
      <c r="S54" s="8">
        <v>0.3837711064840549</v>
      </c>
      <c r="T54" s="8">
        <v>0.006838513604530384</v>
      </c>
      <c r="U54" s="8">
        <v>0.0035543031045904747</v>
      </c>
      <c r="V54" s="8">
        <v>4239.830434782609</v>
      </c>
      <c r="W54" s="8">
        <v>6807.98</v>
      </c>
      <c r="X54" s="8">
        <v>0.0069352</v>
      </c>
      <c r="Y54" s="8">
        <v>0.0019499</v>
      </c>
      <c r="Z54" s="8">
        <f t="shared" si="1"/>
        <v>0.7805427063285726</v>
      </c>
      <c r="AA54">
        <v>975161</v>
      </c>
      <c r="AB54">
        <v>680798</v>
      </c>
      <c r="AC54">
        <v>230</v>
      </c>
      <c r="AD54">
        <v>100</v>
      </c>
    </row>
    <row r="55" spans="1:30" ht="12.75">
      <c r="A55">
        <v>205</v>
      </c>
      <c r="B55" t="s">
        <v>173</v>
      </c>
      <c r="C55">
        <v>1982</v>
      </c>
      <c r="D55">
        <v>1982</v>
      </c>
      <c r="E55" s="8">
        <v>0.4783993989397966</v>
      </c>
      <c r="F55" s="5" t="s">
        <v>5</v>
      </c>
      <c r="G55" s="5" t="s">
        <v>7</v>
      </c>
      <c r="H55" s="15">
        <v>1</v>
      </c>
      <c r="I55">
        <v>0</v>
      </c>
      <c r="J55">
        <v>0</v>
      </c>
      <c r="K55">
        <v>138</v>
      </c>
      <c r="L55">
        <v>1000</v>
      </c>
      <c r="M55">
        <v>235</v>
      </c>
      <c r="N55" s="8">
        <v>0.0034384</v>
      </c>
      <c r="O55" s="8">
        <v>0.0037489</v>
      </c>
      <c r="P55" s="8">
        <v>0.4393321966701224</v>
      </c>
      <c r="Q55" s="109"/>
      <c r="R55" s="135"/>
      <c r="S55" s="8">
        <v>0.17445383687699265</v>
      </c>
      <c r="T55" s="8">
        <v>0.007174890809203086</v>
      </c>
      <c r="U55" s="8">
        <v>0.00915646588075614</v>
      </c>
      <c r="V55" s="8">
        <v>8495.353333333333</v>
      </c>
      <c r="W55" s="8">
        <v>40201.50243902439</v>
      </c>
      <c r="X55" s="8">
        <v>0.0034384</v>
      </c>
      <c r="Y55" s="8">
        <v>0.0037489</v>
      </c>
      <c r="Z55" s="8">
        <f t="shared" si="1"/>
        <v>0.4783993989397966</v>
      </c>
      <c r="AA55">
        <v>2548606</v>
      </c>
      <c r="AB55">
        <v>8241308</v>
      </c>
      <c r="AC55">
        <v>300</v>
      </c>
      <c r="AD55">
        <v>205</v>
      </c>
    </row>
    <row r="56" spans="1:30" ht="12.75">
      <c r="A56">
        <v>13</v>
      </c>
      <c r="B56" t="s">
        <v>144</v>
      </c>
      <c r="C56">
        <v>1848</v>
      </c>
      <c r="D56">
        <v>1848</v>
      </c>
      <c r="E56" s="8">
        <v>0.8940127900037573</v>
      </c>
      <c r="F56" s="5" t="s">
        <v>20</v>
      </c>
      <c r="G56" s="5" t="s">
        <v>8</v>
      </c>
      <c r="H56" s="15">
        <v>1</v>
      </c>
      <c r="I56">
        <v>0</v>
      </c>
      <c r="J56">
        <v>0</v>
      </c>
      <c r="K56">
        <v>247</v>
      </c>
      <c r="L56">
        <v>2500</v>
      </c>
      <c r="M56">
        <v>3500</v>
      </c>
      <c r="N56" s="8">
        <v>0.0485381</v>
      </c>
      <c r="O56" s="8">
        <v>0.0057543</v>
      </c>
      <c r="P56" s="8">
        <v>0.8494596732450255</v>
      </c>
      <c r="Q56" s="109"/>
      <c r="R56" s="135"/>
      <c r="S56" s="8">
        <v>0.5780201342281879</v>
      </c>
      <c r="T56" s="8">
        <v>0.04609943171679759</v>
      </c>
      <c r="U56" s="8">
        <v>0.00816969154916382</v>
      </c>
      <c r="V56" s="8">
        <v>25.51851851851852</v>
      </c>
      <c r="W56" s="8">
        <v>18.62962962962963</v>
      </c>
      <c r="X56" s="8">
        <v>0.0485381</v>
      </c>
      <c r="Y56" s="8">
        <v>0.0057543</v>
      </c>
      <c r="Z56" s="8">
        <f t="shared" si="1"/>
        <v>0.8940127900037573</v>
      </c>
      <c r="AA56">
        <v>3445</v>
      </c>
      <c r="AB56">
        <v>503</v>
      </c>
      <c r="AC56">
        <v>135</v>
      </c>
      <c r="AD56">
        <v>27</v>
      </c>
    </row>
    <row r="57" spans="1:30" ht="12.75">
      <c r="A57">
        <v>83</v>
      </c>
      <c r="B57" t="s">
        <v>154</v>
      </c>
      <c r="C57">
        <v>1900</v>
      </c>
      <c r="D57">
        <v>1900</v>
      </c>
      <c r="E57" s="8">
        <v>0.4765747053323962</v>
      </c>
      <c r="F57" s="5" t="s">
        <v>20</v>
      </c>
      <c r="G57" s="5" t="s">
        <v>21</v>
      </c>
      <c r="H57" s="15">
        <v>1</v>
      </c>
      <c r="I57">
        <v>0</v>
      </c>
      <c r="J57">
        <v>0</v>
      </c>
      <c r="K57">
        <v>55</v>
      </c>
      <c r="L57">
        <v>242</v>
      </c>
      <c r="M57">
        <v>3758</v>
      </c>
      <c r="N57" s="8">
        <v>0.1092385</v>
      </c>
      <c r="O57" s="8">
        <v>0.1199774</v>
      </c>
      <c r="P57" s="8">
        <v>0.6026489137764253</v>
      </c>
      <c r="Q57" s="109"/>
      <c r="R57" s="135"/>
      <c r="S57" s="8">
        <v>0.7551080420793346</v>
      </c>
      <c r="T57" s="8">
        <v>0.15561321427889574</v>
      </c>
      <c r="U57" s="8">
        <v>0.10260215908627751</v>
      </c>
      <c r="V57" s="8">
        <v>37.74430823117338</v>
      </c>
      <c r="W57" s="8">
        <v>12.241</v>
      </c>
      <c r="X57" s="8">
        <v>0.1092385</v>
      </c>
      <c r="Y57" s="8">
        <v>0.1199774</v>
      </c>
      <c r="Z57" s="8">
        <f t="shared" si="1"/>
        <v>0.4765747053323962</v>
      </c>
      <c r="AA57">
        <v>43104</v>
      </c>
      <c r="AB57">
        <v>12241</v>
      </c>
      <c r="AC57">
        <v>1142</v>
      </c>
      <c r="AD57">
        <v>1000</v>
      </c>
    </row>
    <row r="58" spans="1:30" ht="12.75">
      <c r="A58">
        <v>88</v>
      </c>
      <c r="B58" t="s">
        <v>103</v>
      </c>
      <c r="C58">
        <v>1906</v>
      </c>
      <c r="D58">
        <v>1906</v>
      </c>
      <c r="E58" s="8">
        <v>0.5425877422734415</v>
      </c>
      <c r="F58" s="5" t="s">
        <v>20</v>
      </c>
      <c r="G58" s="5" t="s">
        <v>7</v>
      </c>
      <c r="H58" s="15">
        <v>0</v>
      </c>
      <c r="I58">
        <v>0</v>
      </c>
      <c r="J58">
        <v>2</v>
      </c>
      <c r="K58">
        <v>55</v>
      </c>
      <c r="L58">
        <v>400</v>
      </c>
      <c r="M58">
        <v>600</v>
      </c>
      <c r="N58" s="8">
        <v>0.0005179</v>
      </c>
      <c r="O58" s="8">
        <v>0.0004366</v>
      </c>
      <c r="P58" s="8">
        <v>0.6160653217599092</v>
      </c>
      <c r="Q58" s="109"/>
      <c r="R58" s="135"/>
      <c r="S58" s="8">
        <v>0.45584346906398737</v>
      </c>
      <c r="T58" s="8">
        <v>0.0011015409041241276</v>
      </c>
      <c r="U58" s="8">
        <v>0.0006864852437807145</v>
      </c>
      <c r="V58" s="8">
        <v>61.57142857142857</v>
      </c>
      <c r="W58" s="8">
        <v>73.5</v>
      </c>
      <c r="X58" s="8">
        <v>0.0005179</v>
      </c>
      <c r="Y58" s="8">
        <v>0.0004366</v>
      </c>
      <c r="Z58" s="8">
        <f t="shared" si="1"/>
        <v>0.5425877422734415</v>
      </c>
      <c r="AA58">
        <v>431</v>
      </c>
      <c r="AB58">
        <v>294</v>
      </c>
      <c r="AC58">
        <v>7</v>
      </c>
      <c r="AD58">
        <v>4</v>
      </c>
    </row>
    <row r="59" spans="1:30" ht="12.75">
      <c r="A59">
        <v>166</v>
      </c>
      <c r="B59" t="s">
        <v>83</v>
      </c>
      <c r="C59">
        <v>1965</v>
      </c>
      <c r="D59">
        <v>1965</v>
      </c>
      <c r="E59" s="8">
        <v>0.17617369669069474</v>
      </c>
      <c r="F59" s="5" t="s">
        <v>20</v>
      </c>
      <c r="G59" s="5" t="s">
        <v>7</v>
      </c>
      <c r="H59" s="15">
        <v>1</v>
      </c>
      <c r="I59">
        <v>0</v>
      </c>
      <c r="J59">
        <v>0</v>
      </c>
      <c r="K59">
        <v>50</v>
      </c>
      <c r="L59">
        <v>3800</v>
      </c>
      <c r="M59">
        <v>3261</v>
      </c>
      <c r="N59" s="8">
        <v>0.0111593</v>
      </c>
      <c r="O59" s="8">
        <v>0.0521833</v>
      </c>
      <c r="P59" s="8">
        <v>0.18620677408897685</v>
      </c>
      <c r="Q59" s="109"/>
      <c r="R59" s="135"/>
      <c r="S59" s="8">
        <v>0.5112609560901854</v>
      </c>
      <c r="T59" s="8">
        <v>0.008088848882169852</v>
      </c>
      <c r="U59" s="8">
        <v>0.035351294054330865</v>
      </c>
      <c r="V59" s="8">
        <v>1546.9747292418772</v>
      </c>
      <c r="W59" s="8">
        <v>1478.827868852459</v>
      </c>
      <c r="X59" s="8">
        <v>0.0111593</v>
      </c>
      <c r="Y59" s="8">
        <v>0.0521833</v>
      </c>
      <c r="Z59" s="8">
        <f t="shared" si="1"/>
        <v>0.17617369669069474</v>
      </c>
      <c r="AA59">
        <v>428512</v>
      </c>
      <c r="AB59">
        <v>1804170</v>
      </c>
      <c r="AC59">
        <v>277</v>
      </c>
      <c r="AD59">
        <v>1220</v>
      </c>
    </row>
    <row r="60" spans="1:30" ht="12.75">
      <c r="A60">
        <v>46</v>
      </c>
      <c r="B60" t="s">
        <v>66</v>
      </c>
      <c r="C60">
        <v>1864</v>
      </c>
      <c r="D60">
        <v>1864</v>
      </c>
      <c r="E60" s="8">
        <v>0.9688964742707553</v>
      </c>
      <c r="F60" s="5" t="s">
        <v>20</v>
      </c>
      <c r="G60" s="5" t="s">
        <v>9</v>
      </c>
      <c r="H60" s="15">
        <v>0</v>
      </c>
      <c r="I60">
        <v>0</v>
      </c>
      <c r="J60">
        <v>1</v>
      </c>
      <c r="K60">
        <v>111</v>
      </c>
      <c r="L60">
        <v>1500</v>
      </c>
      <c r="M60">
        <v>3000</v>
      </c>
      <c r="N60" s="8">
        <v>0.09645190000000001</v>
      </c>
      <c r="O60" s="8">
        <v>0.0030963</v>
      </c>
      <c r="P60" s="8">
        <v>0.9481182526014539</v>
      </c>
      <c r="Q60" s="109"/>
      <c r="R60" s="135"/>
      <c r="S60" s="8">
        <v>0.598406677657747</v>
      </c>
      <c r="T60" s="8">
        <v>0.07397866967147612</v>
      </c>
      <c r="U60" s="8">
        <v>0.004048168719719183</v>
      </c>
      <c r="V60" s="8">
        <v>31.80392156862745</v>
      </c>
      <c r="W60" s="8">
        <v>21.34375</v>
      </c>
      <c r="X60" s="8">
        <v>0.09645190000000001</v>
      </c>
      <c r="Y60" s="8">
        <v>0.0030963</v>
      </c>
      <c r="Z60" s="8">
        <f t="shared" si="1"/>
        <v>0.9688964742707553</v>
      </c>
      <c r="AA60">
        <v>16220</v>
      </c>
      <c r="AB60">
        <v>683</v>
      </c>
      <c r="AC60">
        <v>510</v>
      </c>
      <c r="AD60">
        <v>32</v>
      </c>
    </row>
    <row r="61" spans="1:30" ht="12.75">
      <c r="A61">
        <v>118</v>
      </c>
      <c r="B61" t="s">
        <v>160</v>
      </c>
      <c r="C61">
        <v>1929</v>
      </c>
      <c r="D61">
        <v>1929</v>
      </c>
      <c r="E61" s="8">
        <v>0.5136691288496333</v>
      </c>
      <c r="F61" s="5" t="s">
        <v>20</v>
      </c>
      <c r="G61" s="5" t="s">
        <v>9</v>
      </c>
      <c r="H61" s="15">
        <v>1</v>
      </c>
      <c r="I61">
        <v>0</v>
      </c>
      <c r="J61">
        <v>0</v>
      </c>
      <c r="K61">
        <v>109</v>
      </c>
      <c r="L61">
        <v>200</v>
      </c>
      <c r="M61">
        <v>3000</v>
      </c>
      <c r="N61" s="8">
        <v>0.1337485</v>
      </c>
      <c r="O61" s="8">
        <v>0.1266302</v>
      </c>
      <c r="P61" s="8">
        <v>0.6428846482603306</v>
      </c>
      <c r="Q61" s="109"/>
      <c r="R61" s="135"/>
      <c r="S61" s="8">
        <v>0.9869886133748068</v>
      </c>
      <c r="T61" s="8">
        <v>0.27433296385608635</v>
      </c>
      <c r="U61" s="8">
        <v>0.1523889443407284</v>
      </c>
      <c r="V61" s="8">
        <v>4979.930604982206</v>
      </c>
      <c r="W61" s="8">
        <v>65.65</v>
      </c>
      <c r="X61" s="8">
        <v>0.1337485</v>
      </c>
      <c r="Y61" s="8">
        <v>0.1266302</v>
      </c>
      <c r="Z61" s="8">
        <f t="shared" si="1"/>
        <v>0.5136691288496333</v>
      </c>
      <c r="AA61">
        <v>2798721</v>
      </c>
      <c r="AB61">
        <v>111605</v>
      </c>
      <c r="AC61">
        <v>562</v>
      </c>
      <c r="AD61">
        <v>1700</v>
      </c>
    </row>
    <row r="62" spans="1:30" ht="12.75">
      <c r="A62">
        <v>130</v>
      </c>
      <c r="B62" t="s">
        <v>78</v>
      </c>
      <c r="C62">
        <v>1937</v>
      </c>
      <c r="D62">
        <v>1941</v>
      </c>
      <c r="E62" s="8">
        <v>0.31298336616814787</v>
      </c>
      <c r="F62" s="5" t="s">
        <v>20</v>
      </c>
      <c r="G62" s="5" t="s">
        <v>9</v>
      </c>
      <c r="H62" s="15">
        <v>1</v>
      </c>
      <c r="I62">
        <v>0</v>
      </c>
      <c r="J62">
        <v>0</v>
      </c>
      <c r="K62">
        <v>1615</v>
      </c>
      <c r="L62">
        <v>250000</v>
      </c>
      <c r="M62">
        <v>750000</v>
      </c>
      <c r="N62" s="8">
        <v>0.0534113</v>
      </c>
      <c r="O62" s="8">
        <v>0.1172409</v>
      </c>
      <c r="P62" s="8">
        <v>0.30433268885443515</v>
      </c>
      <c r="Q62" s="109"/>
      <c r="R62" s="135"/>
      <c r="S62" s="8">
        <v>0.9216093721794666</v>
      </c>
      <c r="T62" s="8">
        <v>0.05624966180631659</v>
      </c>
      <c r="U62" s="8">
        <v>0.12857984835261765</v>
      </c>
      <c r="V62" s="8">
        <v>2398.0050890585244</v>
      </c>
      <c r="W62" s="8">
        <v>203.9705</v>
      </c>
      <c r="X62" s="8">
        <v>0.0666311</v>
      </c>
      <c r="Y62" s="8">
        <v>0.0986568</v>
      </c>
      <c r="Z62" s="8">
        <f t="shared" si="1"/>
        <v>0.40312146261160076</v>
      </c>
      <c r="AA62">
        <v>942416</v>
      </c>
      <c r="AB62">
        <v>407941</v>
      </c>
      <c r="AC62">
        <v>393</v>
      </c>
      <c r="AD62">
        <v>2000</v>
      </c>
    </row>
    <row r="63" spans="1:30" ht="12.75">
      <c r="A63">
        <v>7</v>
      </c>
      <c r="B63" t="s">
        <v>143</v>
      </c>
      <c r="C63">
        <v>1846</v>
      </c>
      <c r="D63">
        <v>1848</v>
      </c>
      <c r="E63" s="8">
        <v>0.8218463744627437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632</v>
      </c>
      <c r="L63">
        <v>13283</v>
      </c>
      <c r="M63">
        <v>6000</v>
      </c>
      <c r="N63" s="8">
        <v>0.0827573</v>
      </c>
      <c r="O63" s="8">
        <v>0.0179395</v>
      </c>
      <c r="P63" s="8">
        <v>0.644911295763853</v>
      </c>
      <c r="Q63" s="56">
        <f>SUM(P$63:P63)/R63</f>
        <v>0.644911295763853</v>
      </c>
      <c r="R63" s="135">
        <f aca="true" t="shared" si="2" ref="R63:R80">R62+1</f>
        <v>1</v>
      </c>
      <c r="S63" s="8">
        <v>0.4799107424581669</v>
      </c>
      <c r="T63" s="8">
        <v>0.0656656938684721</v>
      </c>
      <c r="U63" s="8">
        <v>0.03615558651505043</v>
      </c>
      <c r="V63" s="8">
        <v>243.74358974358975</v>
      </c>
      <c r="W63" s="8">
        <v>264.15</v>
      </c>
      <c r="X63" s="8">
        <v>0.0871742</v>
      </c>
      <c r="Y63" s="8">
        <v>0.0086817</v>
      </c>
      <c r="Z63" s="8">
        <f t="shared" si="1"/>
        <v>0.9094296751686646</v>
      </c>
      <c r="AA63">
        <v>9506</v>
      </c>
      <c r="AB63">
        <v>5283</v>
      </c>
      <c r="AC63">
        <v>39</v>
      </c>
      <c r="AD63">
        <v>20</v>
      </c>
    </row>
    <row r="64" spans="1:30" ht="12.75">
      <c r="A64">
        <v>28</v>
      </c>
      <c r="B64" t="s">
        <v>76</v>
      </c>
      <c r="C64">
        <v>1859</v>
      </c>
      <c r="D64">
        <v>1859</v>
      </c>
      <c r="E64" s="8">
        <v>0.15243280342799903</v>
      </c>
      <c r="F64" s="5" t="s">
        <v>20</v>
      </c>
      <c r="G64" s="5" t="s">
        <v>20</v>
      </c>
      <c r="H64" s="15">
        <v>0</v>
      </c>
      <c r="I64">
        <v>3</v>
      </c>
      <c r="J64">
        <v>0</v>
      </c>
      <c r="K64">
        <v>75</v>
      </c>
      <c r="L64">
        <v>10000</v>
      </c>
      <c r="M64">
        <v>12500</v>
      </c>
      <c r="N64" s="8">
        <v>0.0147915</v>
      </c>
      <c r="O64" s="8">
        <v>0.0822447</v>
      </c>
      <c r="P64" s="8">
        <v>0.1736805815837701</v>
      </c>
      <c r="Q64" s="56">
        <f>SUM(P$63:P64)/R64</f>
        <v>0.40929593867381153</v>
      </c>
      <c r="R64" s="135">
        <f t="shared" si="2"/>
        <v>2</v>
      </c>
      <c r="S64" s="8">
        <v>0.6264711039979451</v>
      </c>
      <c r="T64" s="8">
        <v>0.028997081542808285</v>
      </c>
      <c r="U64" s="8">
        <v>0.13795930056040534</v>
      </c>
      <c r="V64" s="8">
        <v>107.84905660377359</v>
      </c>
      <c r="W64" s="8">
        <v>64.30422535211268</v>
      </c>
      <c r="X64" s="8">
        <v>0.15350660000000002</v>
      </c>
      <c r="Y64" s="8">
        <v>0.0822447</v>
      </c>
      <c r="Z64" s="8">
        <f t="shared" si="1"/>
        <v>0.6511378728346355</v>
      </c>
      <c r="AA64">
        <v>5716</v>
      </c>
      <c r="AB64">
        <v>22828</v>
      </c>
      <c r="AC64">
        <v>53</v>
      </c>
      <c r="AD64">
        <v>355</v>
      </c>
    </row>
    <row r="65" spans="1:30" ht="12.75">
      <c r="A65">
        <v>34</v>
      </c>
      <c r="B65" t="s">
        <v>147</v>
      </c>
      <c r="C65">
        <v>1860</v>
      </c>
      <c r="D65">
        <v>1860</v>
      </c>
      <c r="E65" s="8">
        <v>0.8617575609800151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19</v>
      </c>
      <c r="L65">
        <v>300</v>
      </c>
      <c r="M65">
        <v>700</v>
      </c>
      <c r="N65" s="8">
        <v>0.0286275</v>
      </c>
      <c r="O65" s="8">
        <v>0.0045924</v>
      </c>
      <c r="P65" s="8">
        <v>0.9238474670857344</v>
      </c>
      <c r="Q65" s="56">
        <f>SUM(P$63:P65)/R65</f>
        <v>0.5808131148111192</v>
      </c>
      <c r="R65" s="135">
        <f t="shared" si="2"/>
        <v>3</v>
      </c>
      <c r="S65" s="8">
        <v>0.5883067473414008</v>
      </c>
      <c r="T65" s="8">
        <v>0.06301297720508825</v>
      </c>
      <c r="U65" s="8">
        <v>0.005194145128495588</v>
      </c>
      <c r="V65" s="8">
        <v>58.73913043478261</v>
      </c>
      <c r="W65" s="8">
        <v>41.10526315789474</v>
      </c>
      <c r="X65" s="8">
        <v>0.0286275</v>
      </c>
      <c r="Y65" s="8">
        <v>0.0045924</v>
      </c>
      <c r="Z65" s="8">
        <f t="shared" si="1"/>
        <v>0.8617575609800151</v>
      </c>
      <c r="AA65">
        <v>10808</v>
      </c>
      <c r="AB65">
        <v>781</v>
      </c>
      <c r="AC65">
        <v>184</v>
      </c>
      <c r="AD65">
        <v>19</v>
      </c>
    </row>
    <row r="66" spans="1:30" ht="12.75">
      <c r="A66">
        <v>65</v>
      </c>
      <c r="B66" t="s">
        <v>49</v>
      </c>
      <c r="C66">
        <v>1882</v>
      </c>
      <c r="D66">
        <v>1882</v>
      </c>
      <c r="E66" s="8">
        <v>0.9810956784759003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67</v>
      </c>
      <c r="L66">
        <v>67</v>
      </c>
      <c r="M66">
        <v>2165</v>
      </c>
      <c r="N66" s="8">
        <v>0.2116762</v>
      </c>
      <c r="O66" s="8">
        <v>0.0040787</v>
      </c>
      <c r="P66" s="8">
        <v>0.9795253515989949</v>
      </c>
      <c r="Q66" s="56">
        <f>SUM(P$63:P66)/R66</f>
        <v>0.6804911740080881</v>
      </c>
      <c r="R66" s="135">
        <f t="shared" si="2"/>
        <v>4</v>
      </c>
      <c r="S66" s="8">
        <v>0.93346939198359</v>
      </c>
      <c r="T66" s="8">
        <v>0.0930180392584182</v>
      </c>
      <c r="U66" s="8">
        <v>0.0019443209363168039</v>
      </c>
      <c r="V66" s="8">
        <v>97.27935222672065</v>
      </c>
      <c r="W66" s="8">
        <v>6.933333333333334</v>
      </c>
      <c r="X66" s="8">
        <v>0.2116762</v>
      </c>
      <c r="Y66" s="8">
        <v>0.0040787</v>
      </c>
      <c r="Z66" s="8">
        <f aca="true" t="shared" si="3" ref="Z66:Z80">rel(X66,Y66)</f>
        <v>0.9810956784759003</v>
      </c>
      <c r="AA66">
        <v>24028</v>
      </c>
      <c r="AB66">
        <v>104</v>
      </c>
      <c r="AC66">
        <v>247</v>
      </c>
      <c r="AD66">
        <v>15</v>
      </c>
    </row>
    <row r="67" spans="1:30" ht="12.75">
      <c r="A67">
        <v>79</v>
      </c>
      <c r="B67" t="s">
        <v>153</v>
      </c>
      <c r="C67">
        <v>1898</v>
      </c>
      <c r="D67">
        <v>1898</v>
      </c>
      <c r="E67" s="8">
        <v>0.9205303952879911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114</v>
      </c>
      <c r="L67">
        <v>2910</v>
      </c>
      <c r="M67">
        <v>775</v>
      </c>
      <c r="N67" s="8">
        <v>0.1970619</v>
      </c>
      <c r="O67" s="8">
        <v>0.0170124</v>
      </c>
      <c r="P67" s="8">
        <v>0.8378503017005363</v>
      </c>
      <c r="Q67" s="56">
        <f>SUM(P$63:P67)/R67</f>
        <v>0.7119629995465777</v>
      </c>
      <c r="R67" s="135">
        <f t="shared" si="2"/>
        <v>5</v>
      </c>
      <c r="S67" s="8">
        <v>0.8675643965811377</v>
      </c>
      <c r="T67" s="8">
        <v>0.12061825298984297</v>
      </c>
      <c r="U67" s="8">
        <v>0.023343326716019852</v>
      </c>
      <c r="V67" s="8">
        <v>254.28389830508473</v>
      </c>
      <c r="W67" s="8">
        <v>38.81699346405229</v>
      </c>
      <c r="X67" s="8">
        <v>0.1970619</v>
      </c>
      <c r="Y67" s="8">
        <v>0.0170124</v>
      </c>
      <c r="Z67" s="8">
        <f t="shared" si="3"/>
        <v>0.9205303952879911</v>
      </c>
      <c r="AA67">
        <v>60011</v>
      </c>
      <c r="AB67">
        <v>5939</v>
      </c>
      <c r="AC67">
        <v>236</v>
      </c>
      <c r="AD67">
        <v>153</v>
      </c>
    </row>
    <row r="68" spans="1:30" ht="12.75">
      <c r="A68">
        <v>82</v>
      </c>
      <c r="B68" t="s">
        <v>102</v>
      </c>
      <c r="C68">
        <v>1900</v>
      </c>
      <c r="D68">
        <v>1900</v>
      </c>
      <c r="E68" s="8">
        <v>0.828197056718968</v>
      </c>
      <c r="F68" s="5" t="s">
        <v>20</v>
      </c>
      <c r="G68" s="5" t="s">
        <v>20</v>
      </c>
      <c r="H68" s="15">
        <v>0</v>
      </c>
      <c r="I68">
        <v>0</v>
      </c>
      <c r="J68">
        <v>1</v>
      </c>
      <c r="K68">
        <v>59</v>
      </c>
      <c r="L68">
        <v>1003</v>
      </c>
      <c r="M68">
        <v>2000</v>
      </c>
      <c r="N68" s="8">
        <v>0.5783657</v>
      </c>
      <c r="O68" s="8">
        <v>0.1199774</v>
      </c>
      <c r="P68" s="8">
        <v>0.8455554477906144</v>
      </c>
      <c r="Q68" s="56">
        <f>SUM(P$63:P68)/R68</f>
        <v>0.7342284075872505</v>
      </c>
      <c r="R68" s="135">
        <f t="shared" si="2"/>
        <v>6</v>
      </c>
      <c r="S68" s="8">
        <v>0.8917887979325506</v>
      </c>
      <c r="T68" s="8">
        <v>0.5617279038296121</v>
      </c>
      <c r="U68" s="8">
        <v>0.10260215908627751</v>
      </c>
      <c r="V68" s="8">
        <v>100.88037529319782</v>
      </c>
      <c r="W68" s="8">
        <v>12.241</v>
      </c>
      <c r="X68" s="8">
        <v>0.5783657</v>
      </c>
      <c r="Y68" s="8">
        <v>0.1199774</v>
      </c>
      <c r="Z68" s="8">
        <f t="shared" si="3"/>
        <v>0.828197056718968</v>
      </c>
      <c r="AA68">
        <v>258052</v>
      </c>
      <c r="AB68">
        <v>12241</v>
      </c>
      <c r="AC68">
        <v>2558</v>
      </c>
      <c r="AD68">
        <v>1000</v>
      </c>
    </row>
    <row r="69" spans="1:30" ht="12.75">
      <c r="A69">
        <v>100</v>
      </c>
      <c r="B69" t="s">
        <v>124</v>
      </c>
      <c r="C69">
        <v>1912</v>
      </c>
      <c r="D69">
        <v>1913</v>
      </c>
      <c r="E69" s="8">
        <v>0.3016588723197741</v>
      </c>
      <c r="F69" s="5" t="s">
        <v>20</v>
      </c>
      <c r="G69" s="5" t="s">
        <v>20</v>
      </c>
      <c r="H69" s="15">
        <v>0</v>
      </c>
      <c r="I69">
        <v>0</v>
      </c>
      <c r="J69">
        <v>1</v>
      </c>
      <c r="K69">
        <v>185</v>
      </c>
      <c r="L69">
        <v>52000</v>
      </c>
      <c r="M69">
        <v>30000</v>
      </c>
      <c r="N69" s="8">
        <v>0.0068374</v>
      </c>
      <c r="O69" s="8">
        <v>0.0158286</v>
      </c>
      <c r="P69" s="8">
        <v>0.3027263606168368</v>
      </c>
      <c r="Q69" s="56">
        <f>SUM(P$63:P69)/R69</f>
        <v>0.6725852580200485</v>
      </c>
      <c r="R69" s="135">
        <f t="shared" si="2"/>
        <v>7</v>
      </c>
      <c r="S69" s="8">
        <v>0.40707451166246217</v>
      </c>
      <c r="T69" s="8">
        <v>0.013769333366228364</v>
      </c>
      <c r="U69" s="8">
        <v>0.03171508807025276</v>
      </c>
      <c r="V69" s="8">
        <v>33.66386554621849</v>
      </c>
      <c r="W69" s="8">
        <v>49.03319502074689</v>
      </c>
      <c r="X69" s="8">
        <v>0.0073417</v>
      </c>
      <c r="Y69" s="8">
        <v>0.0175788</v>
      </c>
      <c r="Z69" s="8">
        <f t="shared" si="3"/>
        <v>0.2946048434020184</v>
      </c>
      <c r="AA69">
        <v>4006</v>
      </c>
      <c r="AB69">
        <v>11817</v>
      </c>
      <c r="AC69">
        <v>119</v>
      </c>
      <c r="AD69">
        <v>241</v>
      </c>
    </row>
    <row r="70" spans="1:30" ht="12.75">
      <c r="A70">
        <v>103</v>
      </c>
      <c r="B70" t="s">
        <v>105</v>
      </c>
      <c r="C70">
        <v>1913</v>
      </c>
      <c r="D70">
        <v>1913</v>
      </c>
      <c r="E70" s="8">
        <v>0.3668945481468367</v>
      </c>
      <c r="F70" s="5" t="s">
        <v>20</v>
      </c>
      <c r="G70" s="5" t="s">
        <v>20</v>
      </c>
      <c r="H70" s="15">
        <v>0</v>
      </c>
      <c r="I70">
        <v>3</v>
      </c>
      <c r="J70">
        <v>1</v>
      </c>
      <c r="K70">
        <v>31</v>
      </c>
      <c r="L70">
        <v>42500</v>
      </c>
      <c r="M70">
        <v>18500</v>
      </c>
      <c r="N70" s="8">
        <v>0.0091181</v>
      </c>
      <c r="O70" s="8">
        <v>0.015734</v>
      </c>
      <c r="P70" s="8">
        <v>0.33133396102161666</v>
      </c>
      <c r="Q70" s="56">
        <f>SUM(P$63:P70)/R70</f>
        <v>0.6299288458952446</v>
      </c>
      <c r="R70" s="135">
        <f t="shared" si="2"/>
        <v>8</v>
      </c>
      <c r="S70" s="8">
        <v>0.9059301263876207</v>
      </c>
      <c r="T70" s="8">
        <v>0.022137258895126855</v>
      </c>
      <c r="U70" s="8">
        <v>0.044675267134109825</v>
      </c>
      <c r="V70" s="8">
        <v>26.353448275862068</v>
      </c>
      <c r="W70" s="8">
        <v>2.7364864864864864</v>
      </c>
      <c r="X70" s="8">
        <v>0.0320371</v>
      </c>
      <c r="Y70" s="8">
        <v>0.015734</v>
      </c>
      <c r="Z70" s="8">
        <f t="shared" si="3"/>
        <v>0.6706376868022716</v>
      </c>
      <c r="AA70">
        <v>6114</v>
      </c>
      <c r="AB70">
        <v>1620</v>
      </c>
      <c r="AC70">
        <v>232</v>
      </c>
      <c r="AD70">
        <v>592</v>
      </c>
    </row>
    <row r="71" spans="1:30" ht="12.75">
      <c r="A71">
        <v>112</v>
      </c>
      <c r="B71" t="s">
        <v>125</v>
      </c>
      <c r="C71">
        <v>1919</v>
      </c>
      <c r="D71">
        <v>1919</v>
      </c>
      <c r="E71" s="8">
        <v>0.8248436972145479</v>
      </c>
      <c r="F71" s="5" t="s">
        <v>20</v>
      </c>
      <c r="G71" s="5" t="s">
        <v>20</v>
      </c>
      <c r="H71" s="15">
        <v>0</v>
      </c>
      <c r="I71">
        <v>0</v>
      </c>
      <c r="J71">
        <v>1</v>
      </c>
      <c r="K71">
        <v>111</v>
      </c>
      <c r="L71">
        <v>5000</v>
      </c>
      <c r="M71">
        <v>6000</v>
      </c>
      <c r="N71" s="8">
        <v>0.0178238</v>
      </c>
      <c r="O71" s="8">
        <v>0.0037849</v>
      </c>
      <c r="P71" s="8">
        <v>0.9324685779558191</v>
      </c>
      <c r="Q71" s="56">
        <f>SUM(P$63:P71)/R71</f>
        <v>0.6635443716797529</v>
      </c>
      <c r="R71" s="135">
        <f t="shared" si="2"/>
        <v>9</v>
      </c>
      <c r="S71" s="8">
        <v>0.22789567282867257</v>
      </c>
      <c r="T71" s="8">
        <v>0.01900403694999306</v>
      </c>
      <c r="U71" s="8">
        <v>0.0013763140873085762</v>
      </c>
      <c r="V71" s="8">
        <v>104.77149321266968</v>
      </c>
      <c r="W71" s="8">
        <v>354.962962962963</v>
      </c>
      <c r="X71" s="8">
        <v>0.0178238</v>
      </c>
      <c r="Y71" s="8">
        <v>0.0037849</v>
      </c>
      <c r="Z71" s="8">
        <f t="shared" si="3"/>
        <v>0.8248436972145479</v>
      </c>
      <c r="AA71">
        <v>46309</v>
      </c>
      <c r="AB71">
        <v>9584</v>
      </c>
      <c r="AC71">
        <v>442</v>
      </c>
      <c r="AD71">
        <v>27</v>
      </c>
    </row>
    <row r="72" spans="1:30" ht="12.75">
      <c r="A72">
        <v>117</v>
      </c>
      <c r="B72" t="s">
        <v>159</v>
      </c>
      <c r="C72">
        <v>1920</v>
      </c>
      <c r="D72">
        <v>1920</v>
      </c>
      <c r="E72" s="8">
        <v>0.9480555739747397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140</v>
      </c>
      <c r="L72">
        <v>500</v>
      </c>
      <c r="M72">
        <v>500</v>
      </c>
      <c r="N72" s="8">
        <v>0.0271653</v>
      </c>
      <c r="O72" s="8">
        <v>0.0014884</v>
      </c>
      <c r="P72" s="8">
        <v>0.9426787004353089</v>
      </c>
      <c r="Q72" s="56">
        <f>SUM(P$63:P72)/R72</f>
        <v>0.6914578045553085</v>
      </c>
      <c r="R72" s="135">
        <f t="shared" si="2"/>
        <v>10</v>
      </c>
      <c r="S72" s="8">
        <v>0.11325640983619169</v>
      </c>
      <c r="T72" s="8">
        <v>0.04385818257291064</v>
      </c>
      <c r="U72" s="8">
        <v>0.0026668768695673377</v>
      </c>
      <c r="V72" s="8">
        <v>14.08004158004158</v>
      </c>
      <c r="W72" s="8">
        <v>110.24</v>
      </c>
      <c r="X72" s="8">
        <v>0.0271653</v>
      </c>
      <c r="Y72" s="8">
        <v>0.0014884</v>
      </c>
      <c r="Z72" s="8">
        <f t="shared" si="3"/>
        <v>0.9480555739747397</v>
      </c>
      <c r="AA72">
        <v>13545</v>
      </c>
      <c r="AB72">
        <v>5512</v>
      </c>
      <c r="AC72">
        <v>962</v>
      </c>
      <c r="AD72">
        <v>50</v>
      </c>
    </row>
    <row r="73" spans="1:30" ht="12.75">
      <c r="A73">
        <v>121</v>
      </c>
      <c r="B73" t="s">
        <v>161</v>
      </c>
      <c r="C73">
        <v>1931</v>
      </c>
      <c r="D73">
        <v>1933</v>
      </c>
      <c r="E73" s="8">
        <v>0.24698252729322523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505</v>
      </c>
      <c r="L73">
        <v>10000</v>
      </c>
      <c r="M73">
        <v>50000</v>
      </c>
      <c r="N73" s="8">
        <v>0.0411423</v>
      </c>
      <c r="O73" s="8">
        <v>0.1254375</v>
      </c>
      <c r="P73" s="8">
        <v>0.21630038701412363</v>
      </c>
      <c r="Q73" s="56">
        <f>SUM(P$63:P73)/R73</f>
        <v>0.648261675687928</v>
      </c>
      <c r="R73" s="135">
        <f t="shared" si="2"/>
        <v>11</v>
      </c>
      <c r="S73" s="8">
        <v>0.9463146281269276</v>
      </c>
      <c r="T73" s="8">
        <v>0.04103232805414611</v>
      </c>
      <c r="U73" s="8">
        <v>0.14866834063428694</v>
      </c>
      <c r="V73" s="8">
        <v>760.8767123287671</v>
      </c>
      <c r="W73" s="8">
        <v>43.16529411764706</v>
      </c>
      <c r="X73" s="8">
        <v>0.0491846</v>
      </c>
      <c r="Y73" s="8">
        <v>0.1225847</v>
      </c>
      <c r="Z73" s="8">
        <f t="shared" si="3"/>
        <v>0.2863410399879373</v>
      </c>
      <c r="AA73">
        <v>222176</v>
      </c>
      <c r="AB73">
        <v>73381</v>
      </c>
      <c r="AC73">
        <v>292</v>
      </c>
      <c r="AD73">
        <v>1700</v>
      </c>
    </row>
    <row r="74" spans="1:30" ht="12.75">
      <c r="A74">
        <v>124</v>
      </c>
      <c r="B74" t="s">
        <v>162</v>
      </c>
      <c r="C74">
        <v>1932</v>
      </c>
      <c r="D74">
        <v>1935</v>
      </c>
      <c r="E74" s="8">
        <v>0.3309332335889284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1093</v>
      </c>
      <c r="L74">
        <v>36000</v>
      </c>
      <c r="M74">
        <v>56661</v>
      </c>
      <c r="N74" s="8">
        <v>0.0003539</v>
      </c>
      <c r="O74" s="8">
        <v>0.0007155</v>
      </c>
      <c r="P74" s="8">
        <v>0.32966936270651137</v>
      </c>
      <c r="Q74" s="56">
        <f>SUM(P$63:P74)/R74</f>
        <v>0.6217123162728099</v>
      </c>
      <c r="R74" s="135">
        <f t="shared" si="2"/>
        <v>12</v>
      </c>
      <c r="S74" s="8">
        <v>0.5925718290119132</v>
      </c>
      <c r="T74" s="8">
        <v>0.00042565598322994596</v>
      </c>
      <c r="U74" s="8">
        <v>0.0008655042863668584</v>
      </c>
      <c r="V74" s="8">
        <v>604</v>
      </c>
      <c r="W74" s="8">
        <v>415.2857142857143</v>
      </c>
      <c r="X74" s="8">
        <v>0.0006086</v>
      </c>
      <c r="Y74" s="8">
        <v>0.0018463</v>
      </c>
      <c r="Z74" s="8">
        <f t="shared" si="3"/>
        <v>0.2479123385881299</v>
      </c>
      <c r="AA74">
        <v>1812</v>
      </c>
      <c r="AB74">
        <v>2907</v>
      </c>
      <c r="AC74">
        <v>3</v>
      </c>
      <c r="AD74">
        <v>7</v>
      </c>
    </row>
    <row r="75" spans="1:30" ht="12.75">
      <c r="A75">
        <v>142</v>
      </c>
      <c r="B75" t="s">
        <v>42</v>
      </c>
      <c r="C75">
        <v>1939</v>
      </c>
      <c r="D75">
        <v>1940</v>
      </c>
      <c r="E75" s="8">
        <v>0.9871800002572719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104</v>
      </c>
      <c r="L75">
        <v>50000</v>
      </c>
      <c r="M75">
        <v>24900</v>
      </c>
      <c r="N75" s="8">
        <v>0.1381359</v>
      </c>
      <c r="O75" s="8">
        <v>0.0017939</v>
      </c>
      <c r="P75" s="8">
        <v>0.984499218555333</v>
      </c>
      <c r="Q75" s="56">
        <f>SUM(P$63:P75)/R75</f>
        <v>0.6496190010637732</v>
      </c>
      <c r="R75" s="135">
        <f t="shared" si="2"/>
        <v>13</v>
      </c>
      <c r="S75" s="8">
        <v>0.6437478977254804</v>
      </c>
      <c r="T75" s="8">
        <v>0.16876084591280838</v>
      </c>
      <c r="U75" s="8">
        <v>0.002657112306041456</v>
      </c>
      <c r="V75" s="8">
        <v>3344.9541643376187</v>
      </c>
      <c r="W75" s="8">
        <v>1851.1081081081081</v>
      </c>
      <c r="X75" s="8">
        <v>0.1373449</v>
      </c>
      <c r="Y75" s="8">
        <v>0.0033642</v>
      </c>
      <c r="Z75" s="8">
        <f t="shared" si="3"/>
        <v>0.9760910985856636</v>
      </c>
      <c r="AA75">
        <v>5984123</v>
      </c>
      <c r="AB75">
        <v>68491</v>
      </c>
      <c r="AC75">
        <v>1789</v>
      </c>
      <c r="AD75">
        <v>37</v>
      </c>
    </row>
    <row r="76" spans="1:30" ht="12.75">
      <c r="A76">
        <v>154</v>
      </c>
      <c r="B76" t="s">
        <v>62</v>
      </c>
      <c r="C76">
        <v>1956</v>
      </c>
      <c r="D76">
        <v>1956</v>
      </c>
      <c r="E76" s="8">
        <v>0.9713255800154276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23</v>
      </c>
      <c r="L76">
        <v>1500</v>
      </c>
      <c r="M76">
        <v>2502</v>
      </c>
      <c r="N76" s="8">
        <v>0.1702454</v>
      </c>
      <c r="O76" s="8">
        <v>0.0050258</v>
      </c>
      <c r="P76" s="8">
        <v>0.9765119913420659</v>
      </c>
      <c r="Q76" s="56">
        <f>SUM(P$63:P76)/R76</f>
        <v>0.6729685003693656</v>
      </c>
      <c r="R76" s="135">
        <f t="shared" si="2"/>
        <v>14</v>
      </c>
      <c r="S76" s="8">
        <v>0.8413251598199893</v>
      </c>
      <c r="T76" s="8">
        <v>0.26089714404668085</v>
      </c>
      <c r="U76" s="8">
        <v>0.00627534984980245</v>
      </c>
      <c r="V76" s="8">
        <v>5244.981960784314</v>
      </c>
      <c r="W76" s="8">
        <v>989.2093023255813</v>
      </c>
      <c r="X76" s="8">
        <v>0.1702454</v>
      </c>
      <c r="Y76" s="8">
        <v>0.0050258</v>
      </c>
      <c r="Z76" s="8">
        <f t="shared" si="3"/>
        <v>0.9713255800154276</v>
      </c>
      <c r="AA76">
        <v>26749408</v>
      </c>
      <c r="AB76">
        <v>212680</v>
      </c>
      <c r="AC76">
        <v>5100</v>
      </c>
      <c r="AD76">
        <v>215</v>
      </c>
    </row>
    <row r="77" spans="1:30" ht="12.75">
      <c r="A77">
        <v>160</v>
      </c>
      <c r="B77" t="s">
        <v>166</v>
      </c>
      <c r="C77">
        <v>1962</v>
      </c>
      <c r="D77">
        <v>1962</v>
      </c>
      <c r="E77" s="8">
        <v>0.6784134036478943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34</v>
      </c>
      <c r="L77">
        <v>500</v>
      </c>
      <c r="M77">
        <v>1353</v>
      </c>
      <c r="N77" s="8">
        <v>0.1038925</v>
      </c>
      <c r="O77" s="8">
        <v>0.0492479</v>
      </c>
      <c r="P77" s="8">
        <v>0.7947868319369089</v>
      </c>
      <c r="Q77" s="56">
        <f>SUM(P$63:P77)/R77</f>
        <v>0.6810897224738686</v>
      </c>
      <c r="R77" s="135">
        <f t="shared" si="2"/>
        <v>15</v>
      </c>
      <c r="S77" s="8">
        <v>0.7809987361309669</v>
      </c>
      <c r="T77" s="8">
        <v>0.09036723594385046</v>
      </c>
      <c r="U77" s="8">
        <v>0.023332730276807698</v>
      </c>
      <c r="V77" s="8">
        <v>4056.391304347826</v>
      </c>
      <c r="W77" s="8">
        <v>1137.46</v>
      </c>
      <c r="X77" s="8">
        <v>0.1038925</v>
      </c>
      <c r="Y77" s="8">
        <v>0.0492479</v>
      </c>
      <c r="Z77" s="8">
        <f t="shared" si="3"/>
        <v>0.6784134036478943</v>
      </c>
      <c r="AA77">
        <v>9329700</v>
      </c>
      <c r="AB77">
        <v>909968</v>
      </c>
      <c r="AC77">
        <v>2300</v>
      </c>
      <c r="AD77">
        <v>800</v>
      </c>
    </row>
    <row r="78" spans="1:30" ht="12.75">
      <c r="A78">
        <v>163</v>
      </c>
      <c r="B78" t="s">
        <v>71</v>
      </c>
      <c r="C78">
        <v>1965</v>
      </c>
      <c r="D78">
        <v>1975</v>
      </c>
      <c r="E78" s="8">
        <v>0.018180767131692897</v>
      </c>
      <c r="F78" s="5" t="s">
        <v>20</v>
      </c>
      <c r="G78" s="5" t="s">
        <v>20</v>
      </c>
      <c r="H78" s="15">
        <v>0</v>
      </c>
      <c r="I78">
        <v>4</v>
      </c>
      <c r="J78">
        <v>2</v>
      </c>
      <c r="K78">
        <v>3735</v>
      </c>
      <c r="L78">
        <v>700000</v>
      </c>
      <c r="M78">
        <v>321442</v>
      </c>
      <c r="N78" s="8">
        <v>0.0039942</v>
      </c>
      <c r="O78" s="8">
        <v>0.21569950000000002</v>
      </c>
      <c r="P78" s="8">
        <v>0.028318806958651487</v>
      </c>
      <c r="Q78" s="56">
        <f>SUM(P$63:P78)/R78</f>
        <v>0.6402915402541675</v>
      </c>
      <c r="R78" s="135">
        <f t="shared" si="2"/>
        <v>16</v>
      </c>
      <c r="S78" s="8">
        <v>0.08307894484962873</v>
      </c>
      <c r="T78" s="8">
        <v>0.007406710396724381</v>
      </c>
      <c r="U78" s="8">
        <v>0.2541406919193046</v>
      </c>
      <c r="V78" s="8">
        <v>1465.5078125</v>
      </c>
      <c r="W78" s="8">
        <v>16174.434716290421</v>
      </c>
      <c r="X78" s="8">
        <v>0.0068374</v>
      </c>
      <c r="Y78" s="8">
        <v>0.0075915999999999996</v>
      </c>
      <c r="Z78" s="8">
        <f t="shared" si="3"/>
        <v>0.47386513271883013</v>
      </c>
      <c r="AA78">
        <v>375170</v>
      </c>
      <c r="AB78">
        <v>53019797</v>
      </c>
      <c r="AC78">
        <v>256</v>
      </c>
      <c r="AD78">
        <v>3278</v>
      </c>
    </row>
    <row r="79" spans="1:30" ht="12.75">
      <c r="A79">
        <v>178</v>
      </c>
      <c r="B79" t="s">
        <v>169</v>
      </c>
      <c r="C79">
        <v>1971</v>
      </c>
      <c r="D79">
        <v>1971</v>
      </c>
      <c r="E79" s="8">
        <v>0.8598971805483704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15</v>
      </c>
      <c r="L79">
        <v>8000</v>
      </c>
      <c r="M79">
        <v>3000</v>
      </c>
      <c r="N79" s="8">
        <v>0.0531898</v>
      </c>
      <c r="O79" s="8">
        <v>0.0086662</v>
      </c>
      <c r="P79" s="8">
        <v>0.7860613803730082</v>
      </c>
      <c r="Q79" s="56">
        <f>SUM(P$63:P79)/R79</f>
        <v>0.6488662367317463</v>
      </c>
      <c r="R79" s="135">
        <f t="shared" si="2"/>
        <v>17</v>
      </c>
      <c r="S79" s="8">
        <v>0.40668998844106125</v>
      </c>
      <c r="T79" s="8">
        <v>0.035129345112699877</v>
      </c>
      <c r="U79" s="8">
        <v>0.009560988224920672</v>
      </c>
      <c r="V79" s="8">
        <v>1233.8525641025642</v>
      </c>
      <c r="W79" s="8">
        <v>1800.0371287128712</v>
      </c>
      <c r="X79" s="8">
        <v>0.0531898</v>
      </c>
      <c r="Y79" s="8">
        <v>0.0086662</v>
      </c>
      <c r="Z79" s="8">
        <f t="shared" si="3"/>
        <v>0.8598971805483704</v>
      </c>
      <c r="AA79">
        <v>1924810</v>
      </c>
      <c r="AB79">
        <v>727215</v>
      </c>
      <c r="AC79">
        <v>1560</v>
      </c>
      <c r="AD79">
        <v>404</v>
      </c>
    </row>
    <row r="80" spans="1:30" ht="12.75">
      <c r="A80">
        <v>184</v>
      </c>
      <c r="B80" t="s">
        <v>46</v>
      </c>
      <c r="C80">
        <v>1974</v>
      </c>
      <c r="D80">
        <v>1974</v>
      </c>
      <c r="E80" s="8">
        <v>0.9834900895643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13</v>
      </c>
      <c r="L80">
        <v>1000</v>
      </c>
      <c r="M80">
        <v>500</v>
      </c>
      <c r="N80" s="8">
        <v>0.0087627</v>
      </c>
      <c r="O80" s="8">
        <v>0.0001471</v>
      </c>
      <c r="P80" s="8">
        <v>0.9815898913066189</v>
      </c>
      <c r="Q80" s="56">
        <f>SUM(P$63:P80)/R80</f>
        <v>0.6673508842081282</v>
      </c>
      <c r="R80" s="135">
        <f t="shared" si="2"/>
        <v>18</v>
      </c>
      <c r="S80" s="8">
        <v>0.542426844878507</v>
      </c>
      <c r="T80" s="8">
        <v>0.012407029930862106</v>
      </c>
      <c r="U80" s="8">
        <v>0.00023269877941097707</v>
      </c>
      <c r="V80" s="8">
        <v>1980.3362369337979</v>
      </c>
      <c r="W80" s="8">
        <v>1670.5454545454545</v>
      </c>
      <c r="X80" s="8">
        <v>0.0087627</v>
      </c>
      <c r="Y80" s="8">
        <v>0.0001471</v>
      </c>
      <c r="Z80" s="8">
        <f t="shared" si="3"/>
        <v>0.9834900895643</v>
      </c>
      <c r="AA80">
        <v>1136713</v>
      </c>
      <c r="AB80">
        <v>18376</v>
      </c>
      <c r="AC80">
        <v>574</v>
      </c>
      <c r="AD80">
        <v>11</v>
      </c>
    </row>
    <row r="81" spans="15:17" ht="12.75">
      <c r="O81" t="s">
        <v>408</v>
      </c>
      <c r="P81">
        <f>STDEVP(P63:P80)</f>
        <v>0.3258590952068174</v>
      </c>
      <c r="Q81">
        <f>STDEVP(Q63:Q80)</f>
        <v>0.06665898924889628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>
    <tabColor indexed="40"/>
  </sheetPr>
  <dimension ref="A1:AD81"/>
  <sheetViews>
    <sheetView zoomScale="75" zoomScaleNormal="75" workbookViewId="0" topLeftCell="A1">
      <selection activeCell="Q81" sqref="Q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6.140625" style="0" bestFit="1" customWidth="1"/>
    <col min="5" max="5" width="9.7109375" style="8" bestFit="1" customWidth="1"/>
    <col min="6" max="6" width="9.140625" style="5" customWidth="1"/>
    <col min="7" max="7" width="10.8515625" style="5" customWidth="1"/>
    <col min="8" max="8" width="6.7109375" style="0" bestFit="1" customWidth="1"/>
    <col min="9" max="9" width="7.00390625" style="0" bestFit="1" customWidth="1"/>
    <col min="10" max="10" width="9.28125" style="0" customWidth="1"/>
    <col min="11" max="11" width="7.8515625" style="0" bestFit="1" customWidth="1"/>
    <col min="12" max="12" width="9.8515625" style="0" bestFit="1" customWidth="1"/>
    <col min="13" max="13" width="10.57421875" style="0" bestFit="1" customWidth="1"/>
    <col min="14" max="15" width="8.7109375" style="0" customWidth="1"/>
    <col min="16" max="16" width="11.7109375" style="0" customWidth="1"/>
    <col min="17" max="17" width="9.7109375" style="0" customWidth="1"/>
    <col min="18" max="18" width="13.57421875" style="0" customWidth="1"/>
    <col min="19" max="19" width="4.7109375" style="0" customWidth="1"/>
    <col min="20" max="21" width="9.00390625" style="0" customWidth="1"/>
    <col min="22" max="22" width="10.421875" style="0" bestFit="1" customWidth="1"/>
    <col min="23" max="23" width="12.00390625" style="0" customWidth="1"/>
    <col min="24" max="25" width="10.28125" style="0" customWidth="1"/>
    <col min="26" max="26" width="10.8515625" style="0" customWidth="1"/>
    <col min="27" max="16384" width="9.00390625" style="0" customWidth="1"/>
  </cols>
  <sheetData>
    <row r="1" spans="1:30" s="14" customFormat="1" ht="26.25" customHeight="1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136</v>
      </c>
      <c r="I1" s="12" t="s">
        <v>18</v>
      </c>
      <c r="J1" s="12" t="s">
        <v>174</v>
      </c>
      <c r="K1" s="12" t="s">
        <v>41</v>
      </c>
      <c r="L1" s="12" t="s">
        <v>137</v>
      </c>
      <c r="M1" s="12" t="s">
        <v>138</v>
      </c>
      <c r="N1" s="12" t="s">
        <v>139</v>
      </c>
      <c r="O1" s="12" t="s">
        <v>140</v>
      </c>
      <c r="P1" s="14" t="s">
        <v>283</v>
      </c>
      <c r="Q1" s="14" t="s">
        <v>292</v>
      </c>
      <c r="R1" s="14" t="s">
        <v>409</v>
      </c>
      <c r="T1" s="14" t="s">
        <v>175</v>
      </c>
      <c r="U1" s="14" t="s">
        <v>177</v>
      </c>
      <c r="V1" s="14" t="s">
        <v>284</v>
      </c>
      <c r="W1" s="14" t="s">
        <v>285</v>
      </c>
      <c r="X1" s="14" t="s">
        <v>290</v>
      </c>
      <c r="Y1" s="14" t="s">
        <v>291</v>
      </c>
      <c r="Z1" s="14" t="s">
        <v>180</v>
      </c>
      <c r="AA1" s="14" t="s">
        <v>286</v>
      </c>
      <c r="AB1" s="14" t="s">
        <v>287</v>
      </c>
      <c r="AC1" s="14" t="s">
        <v>288</v>
      </c>
      <c r="AD1" s="14" t="s">
        <v>289</v>
      </c>
    </row>
    <row r="2" spans="1:30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15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8">
        <v>0.1467643</v>
      </c>
      <c r="O2" s="8">
        <v>0.0301795</v>
      </c>
      <c r="P2" s="109">
        <v>-9</v>
      </c>
      <c r="Q2" s="109">
        <v>-9</v>
      </c>
      <c r="R2" s="109"/>
      <c r="S2" s="109"/>
      <c r="T2" s="8">
        <v>0.20679168659951563</v>
      </c>
      <c r="U2" s="109">
        <v>-9</v>
      </c>
      <c r="V2" s="8">
        <v>53.00390625</v>
      </c>
      <c r="W2" s="109">
        <v>-9</v>
      </c>
      <c r="X2" s="8">
        <v>0.1467643</v>
      </c>
      <c r="Y2" s="8">
        <v>0.0301795</v>
      </c>
      <c r="Z2" s="8">
        <f aca="true" t="shared" si="0" ref="Z2:Z33">rel(X2,Y2)</f>
        <v>0.8294401951354046</v>
      </c>
      <c r="AA2">
        <v>13569</v>
      </c>
      <c r="AB2">
        <v>-9</v>
      </c>
      <c r="AC2">
        <v>256</v>
      </c>
      <c r="AD2">
        <v>114</v>
      </c>
    </row>
    <row r="3" spans="1:30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15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8">
        <v>0.1525648</v>
      </c>
      <c r="O3" s="8">
        <v>0.056853</v>
      </c>
      <c r="P3" s="109">
        <v>-9</v>
      </c>
      <c r="Q3" s="109">
        <v>-9</v>
      </c>
      <c r="R3" s="109"/>
      <c r="S3" s="109"/>
      <c r="T3" s="8">
        <v>0.2443140261637914</v>
      </c>
      <c r="U3" s="109">
        <v>-9</v>
      </c>
      <c r="V3" s="8">
        <v>12.158653846153847</v>
      </c>
      <c r="W3" s="109">
        <v>-9</v>
      </c>
      <c r="X3" s="8">
        <v>0.1653604</v>
      </c>
      <c r="Y3" s="8">
        <v>0.0561793</v>
      </c>
      <c r="Z3" s="8">
        <f t="shared" si="0"/>
        <v>0.7464142995589503</v>
      </c>
      <c r="AA3">
        <v>7587</v>
      </c>
      <c r="AB3">
        <v>-9</v>
      </c>
      <c r="AC3">
        <v>624</v>
      </c>
      <c r="AD3">
        <v>129</v>
      </c>
    </row>
    <row r="4" spans="1:30" ht="12.75">
      <c r="A4">
        <v>16</v>
      </c>
      <c r="B4" t="s">
        <v>57</v>
      </c>
      <c r="C4">
        <v>1849</v>
      </c>
      <c r="D4">
        <v>1849</v>
      </c>
      <c r="E4" s="8">
        <v>0.9444086844946271</v>
      </c>
      <c r="F4" s="5" t="s">
        <v>20</v>
      </c>
      <c r="G4" s="5" t="s">
        <v>20</v>
      </c>
      <c r="H4" s="15">
        <v>0</v>
      </c>
      <c r="I4">
        <v>3</v>
      </c>
      <c r="J4">
        <v>1</v>
      </c>
      <c r="K4">
        <v>55</v>
      </c>
      <c r="L4">
        <v>1200</v>
      </c>
      <c r="M4">
        <v>1400</v>
      </c>
      <c r="N4" s="8">
        <v>0.1113608</v>
      </c>
      <c r="O4" s="8">
        <v>0.0065551</v>
      </c>
      <c r="P4" s="109">
        <v>-9</v>
      </c>
      <c r="Q4" s="109">
        <v>-9</v>
      </c>
      <c r="R4" s="109"/>
      <c r="S4" s="109"/>
      <c r="T4" s="109">
        <v>-9</v>
      </c>
      <c r="U4" s="109">
        <v>-9</v>
      </c>
      <c r="V4" s="109">
        <v>-9</v>
      </c>
      <c r="W4" s="109">
        <v>-9</v>
      </c>
      <c r="X4" s="8">
        <v>0.243532</v>
      </c>
      <c r="Y4" s="8">
        <v>0.0065551</v>
      </c>
      <c r="Z4" s="8">
        <f t="shared" si="0"/>
        <v>0.9737887320057692</v>
      </c>
      <c r="AA4">
        <v>-9</v>
      </c>
      <c r="AB4">
        <v>-9</v>
      </c>
      <c r="AC4">
        <v>454</v>
      </c>
      <c r="AD4">
        <v>13</v>
      </c>
    </row>
    <row r="5" spans="1:30" ht="12.75">
      <c r="A5">
        <v>19</v>
      </c>
      <c r="B5" t="s">
        <v>145</v>
      </c>
      <c r="C5">
        <v>1851</v>
      </c>
      <c r="D5">
        <v>1852</v>
      </c>
      <c r="E5" s="8">
        <v>0.26323867237008874</v>
      </c>
      <c r="F5" s="5" t="s">
        <v>21</v>
      </c>
      <c r="G5" s="5" t="s">
        <v>21</v>
      </c>
      <c r="H5" s="15">
        <v>1</v>
      </c>
      <c r="I5">
        <v>0</v>
      </c>
      <c r="J5">
        <v>0</v>
      </c>
      <c r="K5">
        <v>200</v>
      </c>
      <c r="L5">
        <v>800</v>
      </c>
      <c r="M5">
        <v>500</v>
      </c>
      <c r="N5" s="8">
        <v>0.0026585</v>
      </c>
      <c r="O5" s="8">
        <v>0.0074407</v>
      </c>
      <c r="P5" s="109">
        <v>-9</v>
      </c>
      <c r="Q5" s="109">
        <v>-9</v>
      </c>
      <c r="R5" s="109"/>
      <c r="S5" s="109"/>
      <c r="T5" s="109">
        <v>-9</v>
      </c>
      <c r="U5" s="109">
        <v>-9</v>
      </c>
      <c r="V5" s="109">
        <v>-9</v>
      </c>
      <c r="W5" s="109">
        <v>-9</v>
      </c>
      <c r="X5" s="8">
        <v>0.0027388</v>
      </c>
      <c r="Y5" s="8">
        <v>0.0114167</v>
      </c>
      <c r="Z5" s="8">
        <f t="shared" si="0"/>
        <v>0.19347956624633536</v>
      </c>
      <c r="AA5">
        <v>-9</v>
      </c>
      <c r="AB5">
        <v>-9</v>
      </c>
      <c r="AC5">
        <v>5</v>
      </c>
      <c r="AD5">
        <v>20</v>
      </c>
    </row>
    <row r="6" spans="1:30" ht="12.75">
      <c r="A6">
        <v>22</v>
      </c>
      <c r="B6" t="s">
        <v>96</v>
      </c>
      <c r="C6">
        <v>1853</v>
      </c>
      <c r="D6">
        <v>1856</v>
      </c>
      <c r="E6" s="8">
        <v>0.7418363456279363</v>
      </c>
      <c r="F6" s="5" t="s">
        <v>21</v>
      </c>
      <c r="G6" s="5" t="s">
        <v>21</v>
      </c>
      <c r="H6" s="15">
        <v>0</v>
      </c>
      <c r="I6">
        <v>4</v>
      </c>
      <c r="J6">
        <v>0</v>
      </c>
      <c r="K6">
        <v>861</v>
      </c>
      <c r="L6">
        <v>100000</v>
      </c>
      <c r="M6">
        <v>164200</v>
      </c>
      <c r="N6" s="8">
        <v>0.1354154</v>
      </c>
      <c r="O6" s="8">
        <v>0.0471254</v>
      </c>
      <c r="P6" s="109">
        <v>-9</v>
      </c>
      <c r="Q6" s="109">
        <v>-9</v>
      </c>
      <c r="R6" s="109"/>
      <c r="S6" s="109"/>
      <c r="T6" s="8">
        <v>0.2492979196057545</v>
      </c>
      <c r="U6" s="109">
        <v>-9</v>
      </c>
      <c r="V6" s="8">
        <v>26.18659658344284</v>
      </c>
      <c r="W6" s="109">
        <v>-9</v>
      </c>
      <c r="X6" s="8">
        <v>0.164031</v>
      </c>
      <c r="Y6" s="8">
        <v>0.4774231</v>
      </c>
      <c r="Z6" s="8">
        <f t="shared" si="0"/>
        <v>0.2557174394863171</v>
      </c>
      <c r="AA6">
        <v>19928</v>
      </c>
      <c r="AB6">
        <v>-9</v>
      </c>
      <c r="AC6">
        <v>761</v>
      </c>
      <c r="AD6">
        <v>160</v>
      </c>
    </row>
    <row r="7" spans="1:30" ht="12.75">
      <c r="A7">
        <v>25</v>
      </c>
      <c r="B7" t="s">
        <v>52</v>
      </c>
      <c r="C7">
        <v>1856</v>
      </c>
      <c r="D7">
        <v>1857</v>
      </c>
      <c r="E7" s="8">
        <v>0.980779417203299</v>
      </c>
      <c r="F7" s="5" t="s">
        <v>20</v>
      </c>
      <c r="G7" s="5" t="s">
        <v>20</v>
      </c>
      <c r="H7" s="15">
        <v>1</v>
      </c>
      <c r="I7">
        <v>0</v>
      </c>
      <c r="J7">
        <v>0</v>
      </c>
      <c r="K7">
        <v>141</v>
      </c>
      <c r="L7">
        <v>500</v>
      </c>
      <c r="M7">
        <v>1500</v>
      </c>
      <c r="N7" s="8">
        <v>0.2956996</v>
      </c>
      <c r="O7" s="8">
        <v>0.0057949</v>
      </c>
      <c r="P7" s="109">
        <v>-9</v>
      </c>
      <c r="Q7" s="109">
        <v>-9</v>
      </c>
      <c r="R7" s="109"/>
      <c r="S7" s="109"/>
      <c r="T7" s="8">
        <v>0.14951452841448704</v>
      </c>
      <c r="U7" s="109">
        <v>-9</v>
      </c>
      <c r="V7" s="8">
        <v>84.73560209424083</v>
      </c>
      <c r="W7" s="109">
        <v>-9</v>
      </c>
      <c r="X7" s="8">
        <v>0.2900489</v>
      </c>
      <c r="Y7" s="8">
        <v>0.0060523</v>
      </c>
      <c r="Z7" s="8">
        <f t="shared" si="0"/>
        <v>0.9795600288009639</v>
      </c>
      <c r="AA7">
        <v>32369</v>
      </c>
      <c r="AB7">
        <v>-9</v>
      </c>
      <c r="AC7">
        <v>382</v>
      </c>
      <c r="AD7">
        <v>18</v>
      </c>
    </row>
    <row r="8" spans="1:30" ht="12.75">
      <c r="A8">
        <v>31</v>
      </c>
      <c r="B8" t="s">
        <v>146</v>
      </c>
      <c r="C8">
        <v>1859</v>
      </c>
      <c r="D8">
        <v>1860</v>
      </c>
      <c r="E8" s="8">
        <v>0.9081070244114609</v>
      </c>
      <c r="F8" s="5" t="s">
        <v>20</v>
      </c>
      <c r="G8" s="5" t="s">
        <v>20</v>
      </c>
      <c r="H8" s="15">
        <v>1</v>
      </c>
      <c r="I8">
        <v>0</v>
      </c>
      <c r="J8">
        <v>0</v>
      </c>
      <c r="K8">
        <v>156</v>
      </c>
      <c r="L8">
        <v>4000</v>
      </c>
      <c r="M8">
        <v>6000</v>
      </c>
      <c r="N8" s="8">
        <v>0.0267245</v>
      </c>
      <c r="O8" s="8">
        <v>0.0027043</v>
      </c>
      <c r="P8" s="109">
        <v>-9</v>
      </c>
      <c r="Q8" s="109">
        <v>-9</v>
      </c>
      <c r="R8" s="109"/>
      <c r="S8" s="109"/>
      <c r="T8" s="8">
        <v>0.035198952720057367</v>
      </c>
      <c r="U8" s="109">
        <v>-9</v>
      </c>
      <c r="V8" s="8">
        <v>35.524193548387096</v>
      </c>
      <c r="W8" s="109">
        <v>-9</v>
      </c>
      <c r="X8" s="8">
        <v>0.0219517</v>
      </c>
      <c r="Y8" s="8">
        <v>0.00188</v>
      </c>
      <c r="Z8" s="8">
        <f t="shared" si="0"/>
        <v>0.9211134749094694</v>
      </c>
      <c r="AA8">
        <v>4405</v>
      </c>
      <c r="AB8">
        <v>-9</v>
      </c>
      <c r="AC8">
        <v>124</v>
      </c>
      <c r="AD8">
        <v>10</v>
      </c>
    </row>
    <row r="9" spans="1:30" ht="12.75">
      <c r="A9">
        <v>37</v>
      </c>
      <c r="B9" t="s">
        <v>148</v>
      </c>
      <c r="C9">
        <v>1860</v>
      </c>
      <c r="D9">
        <v>1861</v>
      </c>
      <c r="E9" s="8">
        <v>0.64720071982782</v>
      </c>
      <c r="F9" s="5" t="s">
        <v>20</v>
      </c>
      <c r="G9" s="5" t="s">
        <v>20</v>
      </c>
      <c r="H9" s="15">
        <v>1</v>
      </c>
      <c r="I9">
        <v>0</v>
      </c>
      <c r="J9">
        <v>0</v>
      </c>
      <c r="K9">
        <v>97</v>
      </c>
      <c r="L9">
        <v>600</v>
      </c>
      <c r="M9">
        <v>400</v>
      </c>
      <c r="N9" s="8">
        <v>0.0286275</v>
      </c>
      <c r="O9" s="8">
        <v>0.0156053</v>
      </c>
      <c r="P9" s="109">
        <v>-9</v>
      </c>
      <c r="Q9" s="109">
        <v>-9</v>
      </c>
      <c r="R9" s="109"/>
      <c r="S9" s="109"/>
      <c r="T9" s="8">
        <v>0.06301297720508825</v>
      </c>
      <c r="U9" s="109">
        <v>-9</v>
      </c>
      <c r="V9" s="8">
        <v>58.73913043478261</v>
      </c>
      <c r="W9" s="109">
        <v>-9</v>
      </c>
      <c r="X9" s="8">
        <v>0.0338316</v>
      </c>
      <c r="Y9" s="8">
        <v>0.0149362</v>
      </c>
      <c r="Z9" s="8">
        <f t="shared" si="0"/>
        <v>0.6937282387148898</v>
      </c>
      <c r="AA9">
        <v>10808</v>
      </c>
      <c r="AB9">
        <v>-9</v>
      </c>
      <c r="AC9">
        <v>184</v>
      </c>
      <c r="AD9">
        <v>92</v>
      </c>
    </row>
    <row r="10" spans="1:30" ht="12.75">
      <c r="A10">
        <v>40</v>
      </c>
      <c r="B10" t="s">
        <v>64</v>
      </c>
      <c r="C10">
        <v>1862</v>
      </c>
      <c r="D10">
        <v>1867</v>
      </c>
      <c r="E10" s="8">
        <v>0.9531609277994941</v>
      </c>
      <c r="F10" s="5" t="s">
        <v>21</v>
      </c>
      <c r="G10" s="5" t="s">
        <v>21</v>
      </c>
      <c r="H10" s="15">
        <v>1</v>
      </c>
      <c r="I10">
        <v>0</v>
      </c>
      <c r="J10">
        <v>0</v>
      </c>
      <c r="K10">
        <v>1757</v>
      </c>
      <c r="L10">
        <v>8000</v>
      </c>
      <c r="M10">
        <v>12000</v>
      </c>
      <c r="N10" s="8">
        <v>0.1061196</v>
      </c>
      <c r="O10" s="8">
        <v>0.0052148</v>
      </c>
      <c r="P10" s="109">
        <v>-9</v>
      </c>
      <c r="Q10" s="109">
        <v>-9</v>
      </c>
      <c r="R10" s="109"/>
      <c r="S10" s="109"/>
      <c r="T10" s="8">
        <v>0.10759029813037224</v>
      </c>
      <c r="U10" s="109">
        <v>-9</v>
      </c>
      <c r="V10" s="8">
        <v>51.465384615384615</v>
      </c>
      <c r="W10" s="109">
        <v>-9</v>
      </c>
      <c r="X10" s="8">
        <v>0.1166648</v>
      </c>
      <c r="Y10" s="8">
        <v>0.0055965</v>
      </c>
      <c r="Z10" s="8">
        <f t="shared" si="0"/>
        <v>0.9542250900325777</v>
      </c>
      <c r="AA10">
        <v>26762</v>
      </c>
      <c r="AB10">
        <v>-9</v>
      </c>
      <c r="AC10">
        <v>520</v>
      </c>
      <c r="AD10">
        <v>27</v>
      </c>
    </row>
    <row r="11" spans="1:30" ht="12.75">
      <c r="A11">
        <v>43</v>
      </c>
      <c r="B11" t="s">
        <v>149</v>
      </c>
      <c r="C11">
        <v>1863</v>
      </c>
      <c r="D11">
        <v>1863</v>
      </c>
      <c r="E11" s="8">
        <v>0.7650384651033459</v>
      </c>
      <c r="F11" s="5" t="s">
        <v>20</v>
      </c>
      <c r="G11" s="5" t="s">
        <v>20</v>
      </c>
      <c r="H11" s="15">
        <v>1</v>
      </c>
      <c r="I11">
        <v>0</v>
      </c>
      <c r="J11">
        <v>0</v>
      </c>
      <c r="K11">
        <v>15</v>
      </c>
      <c r="L11">
        <v>300</v>
      </c>
      <c r="M11">
        <v>700</v>
      </c>
      <c r="N11" s="8">
        <v>0.0008254</v>
      </c>
      <c r="O11" s="8">
        <v>0.0002535</v>
      </c>
      <c r="P11" s="109">
        <v>-9</v>
      </c>
      <c r="Q11" s="109">
        <v>-9</v>
      </c>
      <c r="R11" s="109"/>
      <c r="S11" s="109"/>
      <c r="T11" s="109">
        <v>-9</v>
      </c>
      <c r="U11" s="109">
        <v>-9</v>
      </c>
      <c r="V11" s="109">
        <v>-9</v>
      </c>
      <c r="W11" s="109">
        <v>-9</v>
      </c>
      <c r="X11" s="8">
        <v>0.0008254</v>
      </c>
      <c r="Y11" s="8">
        <v>0.0002535</v>
      </c>
      <c r="Z11" s="8">
        <f t="shared" si="0"/>
        <v>0.7650384651033459</v>
      </c>
      <c r="AA11">
        <v>-9</v>
      </c>
      <c r="AB11">
        <v>-9</v>
      </c>
      <c r="AC11">
        <v>4</v>
      </c>
      <c r="AD11">
        <v>0</v>
      </c>
    </row>
    <row r="12" spans="1:30" ht="12.75">
      <c r="A12">
        <v>49</v>
      </c>
      <c r="B12" t="s">
        <v>122</v>
      </c>
      <c r="C12">
        <v>1864</v>
      </c>
      <c r="D12">
        <v>1870</v>
      </c>
      <c r="E12" s="8">
        <v>0.8222739272450669</v>
      </c>
      <c r="F12" s="5" t="s">
        <v>20</v>
      </c>
      <c r="G12" s="5" t="s">
        <v>20</v>
      </c>
      <c r="H12" s="15">
        <v>0</v>
      </c>
      <c r="I12">
        <v>3</v>
      </c>
      <c r="J12">
        <v>0</v>
      </c>
      <c r="K12">
        <v>1936</v>
      </c>
      <c r="L12">
        <v>110000</v>
      </c>
      <c r="M12">
        <v>200000</v>
      </c>
      <c r="N12" s="8">
        <v>0.0055131</v>
      </c>
      <c r="O12" s="8">
        <v>0.0011916</v>
      </c>
      <c r="P12" s="109">
        <v>-9</v>
      </c>
      <c r="Q12" s="109">
        <v>-9</v>
      </c>
      <c r="R12" s="109"/>
      <c r="S12" s="109"/>
      <c r="T12" s="8">
        <v>0.005963813048567716</v>
      </c>
      <c r="U12" s="109">
        <v>-9</v>
      </c>
      <c r="V12" s="8">
        <v>127</v>
      </c>
      <c r="W12" s="109">
        <v>-9</v>
      </c>
      <c r="X12" s="8">
        <v>0.012322099999999999</v>
      </c>
      <c r="Y12" s="8">
        <v>0.0002075</v>
      </c>
      <c r="Z12" s="8">
        <f t="shared" si="0"/>
        <v>0.9834392159366621</v>
      </c>
      <c r="AA12">
        <v>2413</v>
      </c>
      <c r="AB12">
        <v>-9</v>
      </c>
      <c r="AC12">
        <v>19</v>
      </c>
      <c r="AD12">
        <v>30</v>
      </c>
    </row>
    <row r="13" spans="1:30" ht="12.75">
      <c r="A13">
        <v>52</v>
      </c>
      <c r="B13" t="s">
        <v>97</v>
      </c>
      <c r="C13">
        <v>1865</v>
      </c>
      <c r="D13">
        <v>1866</v>
      </c>
      <c r="E13" s="8">
        <v>0.9288763259582288</v>
      </c>
      <c r="F13" s="5" t="s">
        <v>21</v>
      </c>
      <c r="G13" s="5" t="s">
        <v>7</v>
      </c>
      <c r="H13" s="15">
        <v>0</v>
      </c>
      <c r="I13">
        <v>4</v>
      </c>
      <c r="J13">
        <v>0</v>
      </c>
      <c r="K13">
        <v>197</v>
      </c>
      <c r="L13">
        <v>300</v>
      </c>
      <c r="M13">
        <v>700</v>
      </c>
      <c r="N13" s="8">
        <v>0.0211298</v>
      </c>
      <c r="O13" s="8">
        <v>0.0016179</v>
      </c>
      <c r="P13" s="109">
        <v>-9</v>
      </c>
      <c r="Q13" s="109">
        <v>-9</v>
      </c>
      <c r="R13" s="109"/>
      <c r="S13" s="109"/>
      <c r="T13" s="8">
        <v>0.03003275920319937</v>
      </c>
      <c r="U13" s="109">
        <v>-9</v>
      </c>
      <c r="V13" s="8">
        <v>41.854838709677416</v>
      </c>
      <c r="W13" s="109">
        <v>-9</v>
      </c>
      <c r="X13" s="8">
        <v>0.0204372</v>
      </c>
      <c r="Y13" s="8">
        <v>0.0040158</v>
      </c>
      <c r="Z13" s="8">
        <f t="shared" si="0"/>
        <v>0.8357747515642252</v>
      </c>
      <c r="AA13">
        <v>5190</v>
      </c>
      <c r="AB13">
        <v>-9</v>
      </c>
      <c r="AC13">
        <v>124</v>
      </c>
      <c r="AD13">
        <v>4</v>
      </c>
    </row>
    <row r="14" spans="1:30" ht="12.75">
      <c r="A14">
        <v>55</v>
      </c>
      <c r="B14" t="s">
        <v>100</v>
      </c>
      <c r="C14">
        <v>1866</v>
      </c>
      <c r="D14">
        <v>1866</v>
      </c>
      <c r="E14" s="8">
        <v>0.4583506418732344</v>
      </c>
      <c r="F14" s="5" t="s">
        <v>20</v>
      </c>
      <c r="G14" s="5" t="s">
        <v>20</v>
      </c>
      <c r="H14" s="15">
        <v>0</v>
      </c>
      <c r="I14">
        <v>3</v>
      </c>
      <c r="J14">
        <v>5</v>
      </c>
      <c r="K14">
        <v>42</v>
      </c>
      <c r="L14">
        <v>14100</v>
      </c>
      <c r="M14">
        <v>30000</v>
      </c>
      <c r="N14" s="8">
        <v>0.06631329999999999</v>
      </c>
      <c r="O14" s="8">
        <v>0.07836480000000001</v>
      </c>
      <c r="P14" s="109">
        <v>-9</v>
      </c>
      <c r="Q14" s="109">
        <v>-9</v>
      </c>
      <c r="R14" s="109"/>
      <c r="S14" s="109"/>
      <c r="T14" s="109">
        <v>-9</v>
      </c>
      <c r="U14" s="8">
        <v>0.13268619164827722</v>
      </c>
      <c r="V14" s="109">
        <v>-9</v>
      </c>
      <c r="W14" s="109">
        <v>57.529411764705884</v>
      </c>
      <c r="X14" s="8">
        <v>0.1163203</v>
      </c>
      <c r="Y14" s="8">
        <v>0.07836480000000001</v>
      </c>
      <c r="Z14" s="8">
        <f t="shared" si="0"/>
        <v>0.5974792113007108</v>
      </c>
      <c r="AA14">
        <v>-9</v>
      </c>
      <c r="AB14">
        <v>25428</v>
      </c>
      <c r="AC14">
        <v>219</v>
      </c>
      <c r="AD14">
        <v>442</v>
      </c>
    </row>
    <row r="15" spans="1:30" ht="12.75">
      <c r="A15">
        <v>58</v>
      </c>
      <c r="B15" t="s">
        <v>181</v>
      </c>
      <c r="C15">
        <v>1870</v>
      </c>
      <c r="D15">
        <v>1871</v>
      </c>
      <c r="E15" s="8">
        <v>0.47289574235243254</v>
      </c>
      <c r="F15" s="5" t="s">
        <v>20</v>
      </c>
      <c r="G15" s="5" t="s">
        <v>20</v>
      </c>
      <c r="H15" s="15">
        <v>0</v>
      </c>
      <c r="I15" s="15">
        <v>0</v>
      </c>
      <c r="J15" s="15">
        <v>1</v>
      </c>
      <c r="K15" s="15">
        <v>223</v>
      </c>
      <c r="L15">
        <v>52313</v>
      </c>
      <c r="M15">
        <v>152000</v>
      </c>
      <c r="N15" s="8">
        <v>0.11429629999999999</v>
      </c>
      <c r="O15" s="8">
        <v>0.1273982</v>
      </c>
      <c r="P15" s="109">
        <v>-9</v>
      </c>
      <c r="Q15" s="109">
        <v>-9</v>
      </c>
      <c r="R15" s="109"/>
      <c r="S15" s="109"/>
      <c r="T15" s="109">
        <v>-9</v>
      </c>
      <c r="U15" s="8">
        <v>0.2050663739609738</v>
      </c>
      <c r="V15" s="109">
        <v>-9</v>
      </c>
      <c r="W15" s="109">
        <v>130.6769911504425</v>
      </c>
      <c r="X15" s="8">
        <v>0.1198476</v>
      </c>
      <c r="Y15" s="8">
        <v>0.1373235</v>
      </c>
      <c r="Z15" s="8">
        <f t="shared" si="0"/>
        <v>0.4660228151608015</v>
      </c>
      <c r="AA15">
        <v>45470</v>
      </c>
      <c r="AB15">
        <v>59066</v>
      </c>
      <c r="AC15">
        <v>-9</v>
      </c>
      <c r="AD15">
        <v>452</v>
      </c>
    </row>
    <row r="16" spans="1:30" ht="12.75">
      <c r="A16">
        <v>60</v>
      </c>
      <c r="B16" t="s">
        <v>150</v>
      </c>
      <c r="C16">
        <v>1876</v>
      </c>
      <c r="D16">
        <v>1876</v>
      </c>
      <c r="E16" s="8">
        <v>0.47999297999297996</v>
      </c>
      <c r="F16" s="5" t="s">
        <v>20</v>
      </c>
      <c r="G16" s="5" t="s">
        <v>20</v>
      </c>
      <c r="H16" s="15">
        <v>1</v>
      </c>
      <c r="I16">
        <v>0</v>
      </c>
      <c r="J16">
        <v>0</v>
      </c>
      <c r="K16">
        <v>30</v>
      </c>
      <c r="L16">
        <v>2000</v>
      </c>
      <c r="M16">
        <v>2000</v>
      </c>
      <c r="N16" s="8">
        <v>0.0002735</v>
      </c>
      <c r="O16" s="8">
        <v>0.0002963</v>
      </c>
      <c r="P16" s="109">
        <v>-9</v>
      </c>
      <c r="Q16" s="109">
        <v>-9</v>
      </c>
      <c r="R16" s="109"/>
      <c r="S16" s="109"/>
      <c r="T16" s="109">
        <v>-9</v>
      </c>
      <c r="U16" s="8">
        <v>0.0005590598166474566</v>
      </c>
      <c r="V16" s="109">
        <v>-9</v>
      </c>
      <c r="W16" s="109">
        <v>164</v>
      </c>
      <c r="X16" s="8">
        <v>0.0002735</v>
      </c>
      <c r="Y16" s="8">
        <v>0.0002963</v>
      </c>
      <c r="Z16" s="8">
        <f t="shared" si="0"/>
        <v>0.47999297999297996</v>
      </c>
      <c r="AA16">
        <v>-9</v>
      </c>
      <c r="AB16">
        <v>164</v>
      </c>
      <c r="AC16">
        <v>3</v>
      </c>
      <c r="AD16">
        <v>1</v>
      </c>
    </row>
    <row r="17" spans="1:30" ht="12.75">
      <c r="A17">
        <v>61</v>
      </c>
      <c r="B17" t="s">
        <v>142</v>
      </c>
      <c r="C17">
        <v>1877</v>
      </c>
      <c r="D17">
        <v>1878</v>
      </c>
      <c r="E17" s="8">
        <v>0.7969822950027192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267</v>
      </c>
      <c r="L17">
        <v>120000</v>
      </c>
      <c r="M17">
        <v>165000</v>
      </c>
      <c r="N17" s="8">
        <v>0.1318926</v>
      </c>
      <c r="O17" s="8">
        <v>0.0335974</v>
      </c>
      <c r="P17" s="109">
        <v>-9</v>
      </c>
      <c r="Q17" s="109">
        <v>-9</v>
      </c>
      <c r="R17" s="109"/>
      <c r="S17" s="109"/>
      <c r="T17" s="8">
        <v>0.28273239775419345</v>
      </c>
      <c r="U17" s="109">
        <v>-9</v>
      </c>
      <c r="V17" s="8">
        <v>91.69285714285714</v>
      </c>
      <c r="W17" s="109">
        <v>-9</v>
      </c>
      <c r="X17" s="8">
        <v>0.1307014</v>
      </c>
      <c r="Y17" s="8">
        <v>0.0266848</v>
      </c>
      <c r="Z17" s="8">
        <f t="shared" si="0"/>
        <v>0.830450191948214</v>
      </c>
      <c r="AA17">
        <v>77022</v>
      </c>
      <c r="AB17">
        <v>-9</v>
      </c>
      <c r="AC17">
        <v>840</v>
      </c>
      <c r="AD17">
        <v>461</v>
      </c>
    </row>
    <row r="18" spans="1:30" ht="12.75">
      <c r="A18">
        <v>64</v>
      </c>
      <c r="B18" t="s">
        <v>123</v>
      </c>
      <c r="C18">
        <v>1879</v>
      </c>
      <c r="D18">
        <v>1883</v>
      </c>
      <c r="E18" s="8">
        <v>0.7307064774025127</v>
      </c>
      <c r="F18" s="5" t="s">
        <v>20</v>
      </c>
      <c r="G18" s="5" t="s">
        <v>20</v>
      </c>
      <c r="H18" s="15">
        <v>0</v>
      </c>
      <c r="I18">
        <v>4</v>
      </c>
      <c r="J18">
        <v>0</v>
      </c>
      <c r="K18">
        <v>1762</v>
      </c>
      <c r="L18">
        <v>3000</v>
      </c>
      <c r="M18">
        <v>11000</v>
      </c>
      <c r="N18" s="8">
        <v>0.0017914</v>
      </c>
      <c r="O18" s="8">
        <v>0.0006602</v>
      </c>
      <c r="P18" s="109">
        <v>-9</v>
      </c>
      <c r="Q18" s="109">
        <v>-9</v>
      </c>
      <c r="R18" s="109"/>
      <c r="S18" s="109"/>
      <c r="T18" s="109">
        <v>-9</v>
      </c>
      <c r="U18" s="109">
        <v>-9</v>
      </c>
      <c r="V18" s="109">
        <v>-9</v>
      </c>
      <c r="W18" s="109">
        <v>-9</v>
      </c>
      <c r="X18" s="8">
        <v>0.0025644</v>
      </c>
      <c r="Y18" s="8">
        <v>0.0018402000000000002</v>
      </c>
      <c r="Z18" s="8">
        <f t="shared" si="0"/>
        <v>0.5822095082413841</v>
      </c>
      <c r="AA18">
        <v>-9</v>
      </c>
      <c r="AB18">
        <v>-9</v>
      </c>
      <c r="AC18">
        <v>5</v>
      </c>
      <c r="AD18">
        <v>7</v>
      </c>
    </row>
    <row r="19" spans="1:30" ht="12.75">
      <c r="A19">
        <v>67</v>
      </c>
      <c r="B19" t="s">
        <v>151</v>
      </c>
      <c r="C19">
        <v>1884</v>
      </c>
      <c r="D19">
        <v>1885</v>
      </c>
      <c r="E19" s="8">
        <v>0.39199288643269303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291</v>
      </c>
      <c r="L19">
        <v>2100</v>
      </c>
      <c r="M19">
        <v>10000</v>
      </c>
      <c r="N19" s="8">
        <v>0.1045231</v>
      </c>
      <c r="O19" s="8">
        <v>0.1621223</v>
      </c>
      <c r="P19" s="109">
        <v>-9</v>
      </c>
      <c r="Q19" s="109">
        <v>-9</v>
      </c>
      <c r="R19" s="109"/>
      <c r="S19" s="109"/>
      <c r="T19" s="8">
        <v>0.1572064943603408</v>
      </c>
      <c r="U19" s="109">
        <v>-9</v>
      </c>
      <c r="V19" s="8">
        <v>68.05133079847909</v>
      </c>
      <c r="W19" s="109">
        <v>-9</v>
      </c>
      <c r="X19" s="8">
        <v>0.1010312</v>
      </c>
      <c r="Y19" s="8">
        <v>0.1609649</v>
      </c>
      <c r="Z19" s="8">
        <f t="shared" si="0"/>
        <v>0.3856210073356054</v>
      </c>
      <c r="AA19">
        <v>35795</v>
      </c>
      <c r="AB19">
        <v>-9</v>
      </c>
      <c r="AC19">
        <v>526</v>
      </c>
      <c r="AD19">
        <v>1000</v>
      </c>
    </row>
    <row r="20" spans="1:30" ht="12.75">
      <c r="A20">
        <v>70</v>
      </c>
      <c r="B20" t="s">
        <v>152</v>
      </c>
      <c r="C20">
        <v>1885</v>
      </c>
      <c r="D20">
        <v>1885</v>
      </c>
      <c r="E20" s="8">
        <v>0.516368240188099</v>
      </c>
      <c r="F20" s="5" t="s">
        <v>21</v>
      </c>
      <c r="G20" s="5" t="s">
        <v>21</v>
      </c>
      <c r="H20" s="15">
        <v>1</v>
      </c>
      <c r="I20">
        <v>0</v>
      </c>
      <c r="J20">
        <v>0</v>
      </c>
      <c r="K20">
        <v>19</v>
      </c>
      <c r="L20">
        <v>800</v>
      </c>
      <c r="M20">
        <v>200</v>
      </c>
      <c r="N20" s="8">
        <v>0.0002855</v>
      </c>
      <c r="O20" s="8">
        <v>0.0002674</v>
      </c>
      <c r="P20" s="109">
        <v>-9</v>
      </c>
      <c r="Q20" s="109">
        <v>-9</v>
      </c>
      <c r="R20" s="109"/>
      <c r="S20" s="109"/>
      <c r="T20" s="109">
        <v>-9</v>
      </c>
      <c r="U20" s="8">
        <v>0.0004424610343776126</v>
      </c>
      <c r="V20" s="109">
        <v>-9</v>
      </c>
      <c r="W20" s="109">
        <v>123</v>
      </c>
      <c r="X20" s="8">
        <v>0.0002855</v>
      </c>
      <c r="Y20" s="8">
        <v>0.0002674</v>
      </c>
      <c r="Z20" s="8">
        <f t="shared" si="0"/>
        <v>0.516368240188099</v>
      </c>
      <c r="AA20">
        <v>-9</v>
      </c>
      <c r="AB20">
        <v>123</v>
      </c>
      <c r="AC20">
        <v>3</v>
      </c>
      <c r="AD20">
        <v>1</v>
      </c>
    </row>
    <row r="21" spans="1:30" ht="12.75">
      <c r="A21">
        <v>72</v>
      </c>
      <c r="B21" t="s">
        <v>54</v>
      </c>
      <c r="C21">
        <v>1893</v>
      </c>
      <c r="D21">
        <v>1893</v>
      </c>
      <c r="E21" s="8">
        <v>0.9751782296490444</v>
      </c>
      <c r="F21" s="5" t="s">
        <v>20</v>
      </c>
      <c r="G21" s="5" t="s">
        <v>20</v>
      </c>
      <c r="H21" s="15">
        <v>1</v>
      </c>
      <c r="I21">
        <v>0</v>
      </c>
      <c r="J21">
        <v>0</v>
      </c>
      <c r="K21">
        <v>22</v>
      </c>
      <c r="L21">
        <v>250</v>
      </c>
      <c r="M21">
        <v>750</v>
      </c>
      <c r="N21" s="8">
        <v>0.0946154</v>
      </c>
      <c r="O21" s="8">
        <v>0.0024083</v>
      </c>
      <c r="P21" s="109">
        <v>-9</v>
      </c>
      <c r="Q21" s="109">
        <v>-9</v>
      </c>
      <c r="R21" s="109"/>
      <c r="S21" s="109"/>
      <c r="T21" s="8">
        <v>0.14550060936713682</v>
      </c>
      <c r="U21" s="109">
        <v>-9</v>
      </c>
      <c r="V21" s="8">
        <v>58.88032786885246</v>
      </c>
      <c r="W21" s="109">
        <v>-9</v>
      </c>
      <c r="X21" s="8">
        <v>0.0946154</v>
      </c>
      <c r="Y21" s="8">
        <v>0.0024083</v>
      </c>
      <c r="Z21" s="8">
        <f t="shared" si="0"/>
        <v>0.9751782296490444</v>
      </c>
      <c r="AA21">
        <v>35917</v>
      </c>
      <c r="AB21">
        <v>-9</v>
      </c>
      <c r="AC21">
        <v>610</v>
      </c>
      <c r="AD21">
        <v>5</v>
      </c>
    </row>
    <row r="22" spans="1:30" ht="12.75">
      <c r="A22">
        <v>73</v>
      </c>
      <c r="B22" t="s">
        <v>78</v>
      </c>
      <c r="C22">
        <v>1894</v>
      </c>
      <c r="D22">
        <v>1895</v>
      </c>
      <c r="E22" s="8">
        <v>0.15497080833972227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242</v>
      </c>
      <c r="L22">
        <v>5000</v>
      </c>
      <c r="M22">
        <v>10000</v>
      </c>
      <c r="N22" s="8">
        <v>0.0282584</v>
      </c>
      <c r="O22" s="8">
        <v>0.1540882</v>
      </c>
      <c r="P22" s="109">
        <v>-9</v>
      </c>
      <c r="Q22" s="109">
        <v>-9</v>
      </c>
      <c r="R22" s="109"/>
      <c r="S22" s="109"/>
      <c r="T22" s="8">
        <v>0.03775299991522767</v>
      </c>
      <c r="U22" s="109">
        <v>-9</v>
      </c>
      <c r="V22" s="8">
        <v>158.63855421686748</v>
      </c>
      <c r="W22" s="109">
        <v>-9</v>
      </c>
      <c r="X22" s="8">
        <v>0.031203</v>
      </c>
      <c r="Y22" s="8">
        <v>0.1521999</v>
      </c>
      <c r="Z22" s="8">
        <f t="shared" si="0"/>
        <v>0.17013362384128058</v>
      </c>
      <c r="AA22">
        <v>13167</v>
      </c>
      <c r="AB22">
        <v>-9</v>
      </c>
      <c r="AC22">
        <v>83</v>
      </c>
      <c r="AD22">
        <v>1000</v>
      </c>
    </row>
    <row r="23" spans="1:30" ht="12.75">
      <c r="A23">
        <v>91</v>
      </c>
      <c r="B23" t="s">
        <v>104</v>
      </c>
      <c r="C23">
        <v>1907</v>
      </c>
      <c r="D23">
        <v>1907</v>
      </c>
      <c r="E23" s="8">
        <v>0.32402073732718895</v>
      </c>
      <c r="F23" s="5" t="s">
        <v>20</v>
      </c>
      <c r="G23" s="5" t="s">
        <v>20</v>
      </c>
      <c r="H23" s="15">
        <v>0</v>
      </c>
      <c r="I23">
        <v>0</v>
      </c>
      <c r="J23">
        <v>2</v>
      </c>
      <c r="K23">
        <v>64</v>
      </c>
      <c r="L23">
        <v>400</v>
      </c>
      <c r="M23">
        <v>600</v>
      </c>
      <c r="N23" s="8">
        <v>0.000225</v>
      </c>
      <c r="O23" s="8">
        <v>0.00046939999999999997</v>
      </c>
      <c r="P23" s="109">
        <v>-9</v>
      </c>
      <c r="Q23" s="109">
        <v>-9</v>
      </c>
      <c r="R23" s="109"/>
      <c r="S23" s="109"/>
      <c r="T23" s="109">
        <v>-9</v>
      </c>
      <c r="U23" s="8">
        <v>0.0007747425420631796</v>
      </c>
      <c r="V23" s="109">
        <v>-9</v>
      </c>
      <c r="W23" s="109">
        <v>83.75</v>
      </c>
      <c r="X23" s="8">
        <v>0.000225</v>
      </c>
      <c r="Y23" s="8">
        <v>0.00046939999999999997</v>
      </c>
      <c r="Z23" s="8">
        <f t="shared" si="0"/>
        <v>0.32402073732718895</v>
      </c>
      <c r="AA23">
        <v>-9</v>
      </c>
      <c r="AB23">
        <v>335</v>
      </c>
      <c r="AC23">
        <v>4</v>
      </c>
      <c r="AD23">
        <v>4</v>
      </c>
    </row>
    <row r="24" spans="1:30" ht="12.75">
      <c r="A24">
        <v>94</v>
      </c>
      <c r="B24" t="s">
        <v>146</v>
      </c>
      <c r="C24">
        <v>1909</v>
      </c>
      <c r="D24">
        <v>1910</v>
      </c>
      <c r="E24" s="8">
        <v>0.9221056375600214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260</v>
      </c>
      <c r="L24">
        <v>2000</v>
      </c>
      <c r="M24">
        <v>8000</v>
      </c>
      <c r="N24" s="8">
        <v>0.014518</v>
      </c>
      <c r="O24" s="8">
        <v>0.0012264</v>
      </c>
      <c r="P24" s="109">
        <v>-9</v>
      </c>
      <c r="Q24" s="109">
        <v>-9</v>
      </c>
      <c r="R24" s="109"/>
      <c r="S24" s="109"/>
      <c r="T24" s="8">
        <v>0.01988413621768057</v>
      </c>
      <c r="U24" s="109">
        <v>-9</v>
      </c>
      <c r="V24" s="8">
        <v>83.25225225225225</v>
      </c>
      <c r="W24" s="109">
        <v>-9</v>
      </c>
      <c r="X24" s="8">
        <v>0.014653</v>
      </c>
      <c r="Y24" s="8">
        <v>0.0012219</v>
      </c>
      <c r="Z24" s="8">
        <f t="shared" si="0"/>
        <v>0.9230294364058985</v>
      </c>
      <c r="AA24">
        <v>9241</v>
      </c>
      <c r="AB24">
        <v>-9</v>
      </c>
      <c r="AC24">
        <v>111</v>
      </c>
      <c r="AD24">
        <v>6</v>
      </c>
    </row>
    <row r="25" spans="1:30" ht="12.75">
      <c r="A25">
        <v>109</v>
      </c>
      <c r="B25" t="s">
        <v>157</v>
      </c>
      <c r="C25">
        <v>1919</v>
      </c>
      <c r="D25">
        <v>1920</v>
      </c>
      <c r="E25" s="8">
        <v>0.7706129001955611</v>
      </c>
      <c r="F25" s="5" t="s">
        <v>21</v>
      </c>
      <c r="G25" s="5" t="s">
        <v>21</v>
      </c>
      <c r="H25" s="15">
        <v>1</v>
      </c>
      <c r="I25">
        <v>0</v>
      </c>
      <c r="J25">
        <v>0</v>
      </c>
      <c r="K25">
        <v>613</v>
      </c>
      <c r="L25">
        <v>60000</v>
      </c>
      <c r="M25">
        <v>40000</v>
      </c>
      <c r="N25" s="8">
        <v>0.0631666</v>
      </c>
      <c r="O25" s="8">
        <v>0.0188027</v>
      </c>
      <c r="P25" s="109">
        <v>-9</v>
      </c>
      <c r="Q25" s="109">
        <v>-9</v>
      </c>
      <c r="R25" s="109"/>
      <c r="S25" s="109"/>
      <c r="T25" s="8">
        <v>0.10667689780394352</v>
      </c>
      <c r="U25" s="109">
        <v>-9</v>
      </c>
      <c r="V25" s="8">
        <v>914.6445161290322</v>
      </c>
      <c r="W25" s="109">
        <v>-9</v>
      </c>
      <c r="X25" s="8">
        <v>0.1032007</v>
      </c>
      <c r="Y25" s="8">
        <v>0.0271653</v>
      </c>
      <c r="Z25" s="8">
        <f t="shared" si="0"/>
        <v>0.7916228157648466</v>
      </c>
      <c r="AA25">
        <v>1417699</v>
      </c>
      <c r="AB25">
        <v>-9</v>
      </c>
      <c r="AC25">
        <v>1550</v>
      </c>
      <c r="AD25">
        <v>300</v>
      </c>
    </row>
    <row r="26" spans="1:30" ht="12.75">
      <c r="A26">
        <v>125</v>
      </c>
      <c r="B26" t="s">
        <v>163</v>
      </c>
      <c r="C26">
        <v>1934</v>
      </c>
      <c r="D26">
        <v>1934</v>
      </c>
      <c r="E26" s="8">
        <v>0.3739313244569026</v>
      </c>
      <c r="F26" s="5" t="s">
        <v>20</v>
      </c>
      <c r="G26" s="5" t="s">
        <v>9</v>
      </c>
      <c r="H26" s="15">
        <v>1</v>
      </c>
      <c r="I26">
        <v>0</v>
      </c>
      <c r="J26">
        <v>0</v>
      </c>
      <c r="K26">
        <v>55</v>
      </c>
      <c r="L26">
        <v>100</v>
      </c>
      <c r="M26">
        <v>2000</v>
      </c>
      <c r="N26" s="8">
        <v>0.0005336</v>
      </c>
      <c r="O26" s="8">
        <v>0.0008934</v>
      </c>
      <c r="P26" s="109">
        <v>-9</v>
      </c>
      <c r="Q26" s="109">
        <v>-9</v>
      </c>
      <c r="R26" s="109"/>
      <c r="S26" s="109"/>
      <c r="T26" s="109">
        <v>-9</v>
      </c>
      <c r="U26" s="109">
        <v>-9</v>
      </c>
      <c r="V26" s="109">
        <v>-9</v>
      </c>
      <c r="W26" s="109">
        <v>-9</v>
      </c>
      <c r="X26" s="8">
        <v>0.0005336</v>
      </c>
      <c r="Y26" s="8">
        <v>0.0008934</v>
      </c>
      <c r="Z26" s="8">
        <f t="shared" si="0"/>
        <v>0.3739313244569026</v>
      </c>
      <c r="AA26">
        <v>-9</v>
      </c>
      <c r="AB26">
        <v>-9</v>
      </c>
      <c r="AC26">
        <v>4</v>
      </c>
      <c r="AD26">
        <v>18</v>
      </c>
    </row>
    <row r="27" spans="1:30" ht="12.75">
      <c r="A27">
        <v>127</v>
      </c>
      <c r="B27" t="s">
        <v>164</v>
      </c>
      <c r="C27">
        <v>1935</v>
      </c>
      <c r="D27">
        <v>1936</v>
      </c>
      <c r="E27" s="8">
        <v>0.9228420320211695</v>
      </c>
      <c r="F27" s="5" t="s">
        <v>20</v>
      </c>
      <c r="G27" s="5" t="s">
        <v>21</v>
      </c>
      <c r="H27" s="15">
        <v>1</v>
      </c>
      <c r="I27">
        <v>0</v>
      </c>
      <c r="J27">
        <v>0</v>
      </c>
      <c r="K27">
        <v>220</v>
      </c>
      <c r="L27">
        <v>4000</v>
      </c>
      <c r="M27">
        <v>16000</v>
      </c>
      <c r="N27" s="8">
        <v>0.0511954</v>
      </c>
      <c r="O27" s="8">
        <v>0.0042804</v>
      </c>
      <c r="P27" s="109">
        <v>-9</v>
      </c>
      <c r="Q27" s="109">
        <v>-9</v>
      </c>
      <c r="R27" s="109"/>
      <c r="S27" s="109"/>
      <c r="T27" s="8">
        <v>0.10307093555659393</v>
      </c>
      <c r="U27" s="109">
        <v>-9</v>
      </c>
      <c r="V27" s="8">
        <v>372.013768115942</v>
      </c>
      <c r="W27" s="109">
        <v>-9</v>
      </c>
      <c r="X27" s="8">
        <v>0.039338</v>
      </c>
      <c r="Y27" s="8">
        <v>0.0137471</v>
      </c>
      <c r="Z27" s="8">
        <f t="shared" si="0"/>
        <v>0.7410365620484844</v>
      </c>
      <c r="AA27">
        <v>513379</v>
      </c>
      <c r="AB27">
        <v>-9</v>
      </c>
      <c r="AC27">
        <v>1380</v>
      </c>
      <c r="AD27">
        <v>100</v>
      </c>
    </row>
    <row r="28" spans="1:30" ht="12.75">
      <c r="A28">
        <v>136</v>
      </c>
      <c r="B28" t="s">
        <v>106</v>
      </c>
      <c r="C28">
        <v>1939</v>
      </c>
      <c r="D28">
        <v>1939</v>
      </c>
      <c r="E28" s="8">
        <v>0.29928378531093486</v>
      </c>
      <c r="F28" s="5" t="s">
        <v>21</v>
      </c>
      <c r="G28" s="5" t="s">
        <v>21</v>
      </c>
      <c r="H28" s="15">
        <v>0</v>
      </c>
      <c r="I28">
        <v>3</v>
      </c>
      <c r="J28">
        <v>2</v>
      </c>
      <c r="K28">
        <v>129</v>
      </c>
      <c r="L28">
        <v>20000</v>
      </c>
      <c r="M28">
        <v>8000</v>
      </c>
      <c r="N28" s="8">
        <v>0.0590574</v>
      </c>
      <c r="O28" s="8">
        <v>0.1382717</v>
      </c>
      <c r="P28" s="109">
        <v>-9</v>
      </c>
      <c r="Q28" s="109">
        <v>-9</v>
      </c>
      <c r="R28" s="109"/>
      <c r="S28" s="109"/>
      <c r="T28" s="8">
        <v>0.06764742971018177</v>
      </c>
      <c r="U28" s="109">
        <v>-9</v>
      </c>
      <c r="V28" s="8">
        <v>1776.3531870428421</v>
      </c>
      <c r="W28" s="109">
        <v>-9</v>
      </c>
      <c r="X28" s="8">
        <v>0.0590574</v>
      </c>
      <c r="Y28" s="8">
        <v>0.1382717</v>
      </c>
      <c r="Z28" s="8">
        <f t="shared" si="0"/>
        <v>0.29928378531093486</v>
      </c>
      <c r="AA28">
        <v>1699970</v>
      </c>
      <c r="AB28">
        <v>-9</v>
      </c>
      <c r="AC28">
        <v>957</v>
      </c>
      <c r="AD28">
        <v>1791</v>
      </c>
    </row>
    <row r="29" spans="1:30" ht="12.75">
      <c r="A29">
        <v>145</v>
      </c>
      <c r="B29" t="s">
        <v>54</v>
      </c>
      <c r="C29">
        <v>1940</v>
      </c>
      <c r="D29">
        <v>1941</v>
      </c>
      <c r="E29" s="8">
        <v>0.04187408084983803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53</v>
      </c>
      <c r="L29">
        <v>700</v>
      </c>
      <c r="M29">
        <v>700</v>
      </c>
      <c r="N29" s="8">
        <v>0.0033143</v>
      </c>
      <c r="O29" s="8">
        <v>0.0758349</v>
      </c>
      <c r="P29" s="109">
        <v>-9</v>
      </c>
      <c r="Q29" s="109">
        <v>-9</v>
      </c>
      <c r="R29" s="109"/>
      <c r="S29" s="109"/>
      <c r="T29" s="109">
        <v>-9</v>
      </c>
      <c r="U29" s="8">
        <v>0.1696721858654474</v>
      </c>
      <c r="V29" s="109">
        <v>-9</v>
      </c>
      <c r="W29" s="109">
        <v>1141.5524</v>
      </c>
      <c r="X29" s="8">
        <v>0.0035196</v>
      </c>
      <c r="Y29" s="8">
        <v>0.0157879</v>
      </c>
      <c r="Z29" s="8">
        <f t="shared" si="0"/>
        <v>0.18229185549656868</v>
      </c>
      <c r="AA29">
        <v>10514</v>
      </c>
      <c r="AB29">
        <v>5707762</v>
      </c>
      <c r="AC29">
        <v>-9</v>
      </c>
      <c r="AD29">
        <v>5000</v>
      </c>
    </row>
    <row r="30" spans="1:30" ht="12.75">
      <c r="A30">
        <v>151</v>
      </c>
      <c r="B30" t="s">
        <v>109</v>
      </c>
      <c r="C30">
        <v>1950</v>
      </c>
      <c r="D30">
        <v>1953</v>
      </c>
      <c r="E30" s="8">
        <v>0.36052116384257077</v>
      </c>
      <c r="F30" s="5" t="s">
        <v>5</v>
      </c>
      <c r="G30" s="5" t="s">
        <v>7</v>
      </c>
      <c r="H30" s="15">
        <v>0</v>
      </c>
      <c r="I30">
        <v>5</v>
      </c>
      <c r="J30">
        <v>0</v>
      </c>
      <c r="K30">
        <v>1130</v>
      </c>
      <c r="L30">
        <v>739191</v>
      </c>
      <c r="M30">
        <v>170642</v>
      </c>
      <c r="N30" s="8">
        <v>0.0026702</v>
      </c>
      <c r="O30" s="8">
        <v>0.0047363</v>
      </c>
      <c r="P30" s="109">
        <v>-9</v>
      </c>
      <c r="Q30" s="109">
        <v>-9</v>
      </c>
      <c r="R30" s="109"/>
      <c r="S30" s="109"/>
      <c r="T30" s="109">
        <v>-9</v>
      </c>
      <c r="U30" s="8">
        <v>0.0034744540956630223</v>
      </c>
      <c r="V30" s="109">
        <v>-9</v>
      </c>
      <c r="W30" s="109">
        <v>293.57798165137615</v>
      </c>
      <c r="X30" s="8">
        <v>0.0986688</v>
      </c>
      <c r="Y30" s="8">
        <v>0.4636958</v>
      </c>
      <c r="Z30" s="8">
        <f t="shared" si="0"/>
        <v>0.17545343359094795</v>
      </c>
      <c r="AA30">
        <v>-9</v>
      </c>
      <c r="AB30">
        <v>32000</v>
      </c>
      <c r="AC30">
        <v>120</v>
      </c>
      <c r="AD30">
        <v>109</v>
      </c>
    </row>
    <row r="31" spans="1:30" ht="12.75">
      <c r="A31">
        <v>187</v>
      </c>
      <c r="B31" t="s">
        <v>170</v>
      </c>
      <c r="C31">
        <v>1975</v>
      </c>
      <c r="D31">
        <v>1979</v>
      </c>
      <c r="E31" s="8">
        <v>0.8918309050830214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1348</v>
      </c>
      <c r="L31">
        <v>3000</v>
      </c>
      <c r="M31">
        <v>5000</v>
      </c>
      <c r="N31" s="8">
        <v>0.0068374</v>
      </c>
      <c r="O31" s="8">
        <v>0.0008293</v>
      </c>
      <c r="P31" s="109">
        <v>-9</v>
      </c>
      <c r="Q31" s="109">
        <v>-9</v>
      </c>
      <c r="R31" s="109"/>
      <c r="S31" s="109"/>
      <c r="T31" s="109">
        <v>-9</v>
      </c>
      <c r="U31" s="8">
        <v>0.0012569114471821618</v>
      </c>
      <c r="V31" s="109">
        <v>-9</v>
      </c>
      <c r="W31" s="109">
        <v>1080.774193548387</v>
      </c>
      <c r="X31" s="8">
        <v>0.0089528</v>
      </c>
      <c r="Y31" s="8">
        <v>0.0004883</v>
      </c>
      <c r="Z31" s="8">
        <f t="shared" si="0"/>
        <v>0.9482793318575166</v>
      </c>
      <c r="AA31">
        <v>-9</v>
      </c>
      <c r="AB31">
        <v>67008</v>
      </c>
      <c r="AC31">
        <v>643</v>
      </c>
      <c r="AD31">
        <v>62</v>
      </c>
    </row>
    <row r="32" spans="1:30" ht="12.75">
      <c r="A32">
        <v>193</v>
      </c>
      <c r="B32" t="s">
        <v>171</v>
      </c>
      <c r="C32">
        <v>1979</v>
      </c>
      <c r="D32">
        <v>1979</v>
      </c>
      <c r="E32" s="8">
        <v>0.9294567425353907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22</v>
      </c>
      <c r="L32">
        <v>13000</v>
      </c>
      <c r="M32">
        <v>8000</v>
      </c>
      <c r="N32" s="8">
        <v>0.1179594</v>
      </c>
      <c r="O32" s="8">
        <v>0.0089528</v>
      </c>
      <c r="P32" s="109">
        <v>-9</v>
      </c>
      <c r="Q32" s="109">
        <v>-9</v>
      </c>
      <c r="R32" s="109"/>
      <c r="S32" s="109"/>
      <c r="T32" s="8">
        <v>0.1129235189479403</v>
      </c>
      <c r="U32" s="109">
        <v>-9</v>
      </c>
      <c r="V32" s="8">
        <v>6521.739130434783</v>
      </c>
      <c r="W32" s="109">
        <v>-9</v>
      </c>
      <c r="X32" s="8">
        <v>0.1179594</v>
      </c>
      <c r="Y32" s="8">
        <v>0.0089528</v>
      </c>
      <c r="Z32" s="8">
        <f t="shared" si="0"/>
        <v>0.9294567425353907</v>
      </c>
      <c r="AA32">
        <v>30000000</v>
      </c>
      <c r="AB32">
        <v>-9</v>
      </c>
      <c r="AC32">
        <v>4600</v>
      </c>
      <c r="AD32">
        <v>650</v>
      </c>
    </row>
    <row r="33" spans="1:30" ht="12.75">
      <c r="A33">
        <v>208</v>
      </c>
      <c r="B33" t="s">
        <v>171</v>
      </c>
      <c r="C33">
        <v>1987</v>
      </c>
      <c r="D33">
        <v>1987</v>
      </c>
      <c r="E33" s="8">
        <v>0.8930262159086979</v>
      </c>
      <c r="F33" s="5" t="s">
        <v>5</v>
      </c>
      <c r="G33" s="5" t="s">
        <v>7</v>
      </c>
      <c r="H33" s="15">
        <v>1</v>
      </c>
      <c r="I33">
        <v>0</v>
      </c>
      <c r="J33">
        <v>0</v>
      </c>
      <c r="K33">
        <v>33</v>
      </c>
      <c r="L33">
        <v>1800</v>
      </c>
      <c r="M33">
        <v>2200</v>
      </c>
      <c r="N33" s="8">
        <v>0.1084675</v>
      </c>
      <c r="O33" s="8">
        <v>0.0129931</v>
      </c>
      <c r="P33" s="109">
        <v>-9</v>
      </c>
      <c r="Q33" s="109">
        <v>-9</v>
      </c>
      <c r="R33" s="109"/>
      <c r="S33" s="109"/>
      <c r="T33" s="8">
        <v>0.06544879904047587</v>
      </c>
      <c r="U33" s="109">
        <v>-9</v>
      </c>
      <c r="V33" s="8">
        <v>1597.7337110481587</v>
      </c>
      <c r="W33" s="109">
        <v>-9</v>
      </c>
      <c r="X33" s="8">
        <v>0.1084675</v>
      </c>
      <c r="Y33" s="8">
        <v>0.0129931</v>
      </c>
      <c r="Z33" s="8">
        <f t="shared" si="0"/>
        <v>0.8930262159086979</v>
      </c>
      <c r="AA33">
        <v>5640000</v>
      </c>
      <c r="AB33">
        <v>-9</v>
      </c>
      <c r="AC33">
        <v>3530</v>
      </c>
      <c r="AD33">
        <v>1260</v>
      </c>
    </row>
    <row r="34" spans="1:30" ht="12.75">
      <c r="A34">
        <v>76</v>
      </c>
      <c r="B34" t="s">
        <v>74</v>
      </c>
      <c r="C34">
        <v>1897</v>
      </c>
      <c r="D34">
        <v>1897</v>
      </c>
      <c r="E34" s="8">
        <v>0.07989682900925504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94</v>
      </c>
      <c r="L34">
        <v>600</v>
      </c>
      <c r="M34">
        <v>1400</v>
      </c>
      <c r="N34" s="8">
        <v>0.0021064</v>
      </c>
      <c r="O34" s="8">
        <v>0.0242576</v>
      </c>
      <c r="P34" s="8">
        <v>0.07264478295726758</v>
      </c>
      <c r="Q34" s="8">
        <v>0.7291471347332376</v>
      </c>
      <c r="R34" s="109"/>
      <c r="S34" s="135"/>
      <c r="T34" s="8">
        <v>0.004136149567353072</v>
      </c>
      <c r="U34" s="8">
        <v>0.052800486471412604</v>
      </c>
      <c r="V34" s="8">
        <v>36.96</v>
      </c>
      <c r="W34" s="8">
        <v>13.729357798165138</v>
      </c>
      <c r="X34" s="8">
        <v>0.0021064</v>
      </c>
      <c r="Y34" s="8">
        <v>0.0242576</v>
      </c>
      <c r="Z34" s="8">
        <f aca="true" t="shared" si="1" ref="Z34:Z65">rel(X34,Y34)</f>
        <v>0.07989682900925504</v>
      </c>
      <c r="AA34">
        <v>924</v>
      </c>
      <c r="AB34">
        <v>5986</v>
      </c>
      <c r="AC34">
        <v>25</v>
      </c>
      <c r="AD34">
        <v>436</v>
      </c>
    </row>
    <row r="35" spans="1:30" ht="12.75">
      <c r="A35">
        <v>85</v>
      </c>
      <c r="B35" t="s">
        <v>155</v>
      </c>
      <c r="C35">
        <v>1904</v>
      </c>
      <c r="D35">
        <v>1905</v>
      </c>
      <c r="E35" s="8">
        <v>0.6749071389744519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586</v>
      </c>
      <c r="L35">
        <v>71453</v>
      </c>
      <c r="M35">
        <v>80378</v>
      </c>
      <c r="N35" s="8">
        <v>0.1132343</v>
      </c>
      <c r="O35" s="8">
        <v>0.0545433</v>
      </c>
      <c r="P35" s="8">
        <v>0.6095895782857749</v>
      </c>
      <c r="Q35" s="8">
        <v>0.12321460010918713</v>
      </c>
      <c r="R35" s="109"/>
      <c r="S35" s="135"/>
      <c r="T35" s="8">
        <v>0.16579464112116113</v>
      </c>
      <c r="U35" s="8">
        <v>0.1061828450874971</v>
      </c>
      <c r="V35" s="8">
        <v>43.366379310344826</v>
      </c>
      <c r="W35" s="8">
        <v>308.591743119266</v>
      </c>
      <c r="X35" s="8">
        <v>0.1631429</v>
      </c>
      <c r="Y35" s="8">
        <v>0.0485242</v>
      </c>
      <c r="Z35" s="8">
        <f t="shared" si="1"/>
        <v>0.7707522803496624</v>
      </c>
      <c r="AA35">
        <v>50305</v>
      </c>
      <c r="AB35">
        <v>67273</v>
      </c>
      <c r="AC35">
        <v>1160</v>
      </c>
      <c r="AD35">
        <v>218</v>
      </c>
    </row>
    <row r="36" spans="1:30" ht="12.75">
      <c r="A36">
        <v>97</v>
      </c>
      <c r="B36" t="s">
        <v>156</v>
      </c>
      <c r="C36">
        <v>1911</v>
      </c>
      <c r="D36">
        <v>1912</v>
      </c>
      <c r="E36" s="8">
        <v>0.35147417488902016</v>
      </c>
      <c r="F36" s="5" t="s">
        <v>21</v>
      </c>
      <c r="G36" s="5" t="s">
        <v>21</v>
      </c>
      <c r="H36" s="15">
        <v>1</v>
      </c>
      <c r="I36">
        <v>0</v>
      </c>
      <c r="J36">
        <v>0</v>
      </c>
      <c r="K36">
        <v>386</v>
      </c>
      <c r="L36">
        <v>14000</v>
      </c>
      <c r="M36">
        <v>6000</v>
      </c>
      <c r="N36" s="8">
        <v>0.0180282</v>
      </c>
      <c r="O36" s="8">
        <v>0.0332649</v>
      </c>
      <c r="P36" s="8">
        <v>0.4118604614390416</v>
      </c>
      <c r="Q36" s="8">
        <v>0.24693005573560908</v>
      </c>
      <c r="R36" s="109"/>
      <c r="S36" s="135"/>
      <c r="T36" s="8">
        <v>0.038234569367246944</v>
      </c>
      <c r="U36" s="8">
        <v>0.054599224956333556</v>
      </c>
      <c r="V36" s="8">
        <v>33.104166666666664</v>
      </c>
      <c r="W36" s="8">
        <v>100.95876288659794</v>
      </c>
      <c r="X36" s="8">
        <v>0.0158286</v>
      </c>
      <c r="Y36" s="8">
        <v>0.0392625</v>
      </c>
      <c r="Z36" s="8">
        <f t="shared" si="1"/>
        <v>0.28731682612981047</v>
      </c>
      <c r="AA36">
        <v>11123</v>
      </c>
      <c r="AB36">
        <v>29379</v>
      </c>
      <c r="AC36">
        <v>336</v>
      </c>
      <c r="AD36">
        <v>291</v>
      </c>
    </row>
    <row r="37" spans="1:30" ht="12.75">
      <c r="A37">
        <v>106</v>
      </c>
      <c r="B37" t="s">
        <v>59</v>
      </c>
      <c r="C37">
        <v>1914</v>
      </c>
      <c r="D37">
        <v>1918</v>
      </c>
      <c r="E37" s="8">
        <v>0.9731086037636831</v>
      </c>
      <c r="F37" s="5" t="s">
        <v>21</v>
      </c>
      <c r="G37" s="5" t="s">
        <v>21</v>
      </c>
      <c r="H37" s="15">
        <v>0</v>
      </c>
      <c r="I37">
        <v>5</v>
      </c>
      <c r="J37">
        <v>0</v>
      </c>
      <c r="K37">
        <v>1567</v>
      </c>
      <c r="L37">
        <v>3386200</v>
      </c>
      <c r="M37">
        <v>5191831</v>
      </c>
      <c r="N37" s="8">
        <v>0.0682371</v>
      </c>
      <c r="O37" s="8">
        <v>0.0018857</v>
      </c>
      <c r="P37" s="8">
        <v>0.9760105825191021</v>
      </c>
      <c r="Q37" s="8">
        <v>0.924540830719911</v>
      </c>
      <c r="R37" s="109"/>
      <c r="S37" s="135"/>
      <c r="T37" s="8">
        <v>0.12982285260347617</v>
      </c>
      <c r="U37" s="8">
        <v>0.00319092299350649</v>
      </c>
      <c r="V37" s="8">
        <v>1241.9547079856973</v>
      </c>
      <c r="W37" s="8">
        <v>101.36585365853658</v>
      </c>
      <c r="X37" s="8">
        <v>0.21676120000000001</v>
      </c>
      <c r="Y37" s="8">
        <v>0.6007028</v>
      </c>
      <c r="Z37" s="8">
        <f t="shared" si="1"/>
        <v>0.2651629918871045</v>
      </c>
      <c r="AA37">
        <v>1042000</v>
      </c>
      <c r="AB37">
        <v>4156</v>
      </c>
      <c r="AC37">
        <v>839</v>
      </c>
      <c r="AD37">
        <v>41</v>
      </c>
    </row>
    <row r="38" spans="1:30" ht="12.75">
      <c r="A38">
        <v>115</v>
      </c>
      <c r="B38" t="s">
        <v>74</v>
      </c>
      <c r="C38">
        <v>1919</v>
      </c>
      <c r="D38">
        <v>1922</v>
      </c>
      <c r="E38" s="8">
        <v>0.3234648230988207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1256</v>
      </c>
      <c r="L38">
        <v>30000</v>
      </c>
      <c r="M38">
        <v>20000</v>
      </c>
      <c r="N38" s="8">
        <v>0.0027839</v>
      </c>
      <c r="O38" s="8">
        <v>0.0058226</v>
      </c>
      <c r="P38" s="8">
        <v>0.3926370325087734</v>
      </c>
      <c r="Q38" s="8">
        <v>0.7793646174242618</v>
      </c>
      <c r="R38" s="109"/>
      <c r="S38" s="135"/>
      <c r="T38" s="8">
        <v>0.003998146856090226</v>
      </c>
      <c r="U38" s="8">
        <v>0.006184659463894092</v>
      </c>
      <c r="V38" s="8">
        <v>918.0862068965517</v>
      </c>
      <c r="W38" s="8">
        <v>259.90697674418607</v>
      </c>
      <c r="X38" s="8">
        <v>0.0058948</v>
      </c>
      <c r="Y38" s="8">
        <v>0.0076763</v>
      </c>
      <c r="Z38" s="8">
        <f t="shared" si="1"/>
        <v>0.4343642003964307</v>
      </c>
      <c r="AA38">
        <v>53249</v>
      </c>
      <c r="AB38">
        <v>33528</v>
      </c>
      <c r="AC38">
        <v>58</v>
      </c>
      <c r="AD38">
        <v>129</v>
      </c>
    </row>
    <row r="39" spans="1:30" ht="12.75">
      <c r="A39">
        <v>139</v>
      </c>
      <c r="B39" t="s">
        <v>107</v>
      </c>
      <c r="C39">
        <v>1939</v>
      </c>
      <c r="D39">
        <v>1945</v>
      </c>
      <c r="E39" s="8">
        <v>0.9067031136156358</v>
      </c>
      <c r="F39" s="5" t="s">
        <v>21</v>
      </c>
      <c r="G39" s="5" t="s">
        <v>21</v>
      </c>
      <c r="H39" s="15">
        <v>0</v>
      </c>
      <c r="I39">
        <v>5</v>
      </c>
      <c r="J39">
        <v>0</v>
      </c>
      <c r="K39">
        <v>2175</v>
      </c>
      <c r="L39">
        <v>5637000</v>
      </c>
      <c r="M39">
        <v>10639683</v>
      </c>
      <c r="N39" s="8">
        <v>0.1779559</v>
      </c>
      <c r="O39" s="8">
        <v>0.0183111</v>
      </c>
      <c r="P39" s="8">
        <v>0.9187548369677044</v>
      </c>
      <c r="Q39" s="8">
        <v>0.5533850563899373</v>
      </c>
      <c r="R39" s="109"/>
      <c r="S39" s="135"/>
      <c r="T39" s="8">
        <v>0.3016431110616982</v>
      </c>
      <c r="U39" s="8">
        <v>0.026674192885515084</v>
      </c>
      <c r="V39" s="8">
        <v>4363.636363636364</v>
      </c>
      <c r="W39" s="8">
        <v>3521.7163636363634</v>
      </c>
      <c r="X39" s="8">
        <v>0.1363582</v>
      </c>
      <c r="Y39" s="8">
        <v>0.7489159</v>
      </c>
      <c r="Z39" s="8">
        <f t="shared" si="1"/>
        <v>0.15402935655747754</v>
      </c>
      <c r="AA39">
        <v>12000000</v>
      </c>
      <c r="AB39">
        <v>968472</v>
      </c>
      <c r="AC39">
        <v>2750</v>
      </c>
      <c r="AD39">
        <v>275</v>
      </c>
    </row>
    <row r="40" spans="1:30" ht="12.75">
      <c r="A40">
        <v>148</v>
      </c>
      <c r="B40" t="s">
        <v>126</v>
      </c>
      <c r="C40">
        <v>1948</v>
      </c>
      <c r="D40">
        <v>1948</v>
      </c>
      <c r="E40" s="8">
        <v>0.8511948626171176</v>
      </c>
      <c r="F40" s="5" t="s">
        <v>21</v>
      </c>
      <c r="G40" s="5" t="s">
        <v>21</v>
      </c>
      <c r="H40" s="15">
        <v>0</v>
      </c>
      <c r="I40">
        <v>0</v>
      </c>
      <c r="J40">
        <v>1</v>
      </c>
      <c r="K40">
        <v>143</v>
      </c>
      <c r="L40">
        <v>5000</v>
      </c>
      <c r="M40">
        <v>3000</v>
      </c>
      <c r="N40" s="8">
        <v>0.0080855</v>
      </c>
      <c r="O40" s="8">
        <v>0.0014135</v>
      </c>
      <c r="P40" s="8">
        <v>0.5846127749565483</v>
      </c>
      <c r="Q40" s="8">
        <v>0.565209712751494</v>
      </c>
      <c r="R40" s="109"/>
      <c r="S40" s="135"/>
      <c r="T40" s="8">
        <v>0.004930035395707614</v>
      </c>
      <c r="U40" s="8">
        <v>0.003502957530377593</v>
      </c>
      <c r="V40" s="8">
        <v>679.7105263157895</v>
      </c>
      <c r="W40" s="8">
        <v>522.8705882352941</v>
      </c>
      <c r="X40" s="8">
        <v>0.0080855</v>
      </c>
      <c r="Y40" s="8">
        <v>0.0014135</v>
      </c>
      <c r="Z40" s="8">
        <f t="shared" si="1"/>
        <v>0.8511948626171176</v>
      </c>
      <c r="AA40">
        <v>77487</v>
      </c>
      <c r="AB40">
        <v>44444</v>
      </c>
      <c r="AC40">
        <v>114</v>
      </c>
      <c r="AD40">
        <v>85</v>
      </c>
    </row>
    <row r="41" spans="1:30" ht="12.75">
      <c r="A41">
        <v>157</v>
      </c>
      <c r="B41" t="s">
        <v>112</v>
      </c>
      <c r="C41">
        <v>1956</v>
      </c>
      <c r="D41">
        <v>1956</v>
      </c>
      <c r="E41" s="8">
        <v>0.8147506168212625</v>
      </c>
      <c r="F41" s="5" t="s">
        <v>21</v>
      </c>
      <c r="G41" s="5" t="s">
        <v>21</v>
      </c>
      <c r="H41" s="15">
        <v>0</v>
      </c>
      <c r="I41">
        <v>4</v>
      </c>
      <c r="J41">
        <v>0</v>
      </c>
      <c r="K41">
        <v>9</v>
      </c>
      <c r="L41">
        <v>3000</v>
      </c>
      <c r="M41">
        <v>221</v>
      </c>
      <c r="N41" s="8">
        <v>0.0052175</v>
      </c>
      <c r="O41" s="8">
        <v>0.0011863</v>
      </c>
      <c r="P41" s="8">
        <v>0.6253713296806477</v>
      </c>
      <c r="Q41" s="8">
        <v>0.7844740556093306</v>
      </c>
      <c r="R41" s="109"/>
      <c r="S41" s="135"/>
      <c r="T41" s="8">
        <v>0.0034700400506596767</v>
      </c>
      <c r="U41" s="8">
        <v>0.0020787273551497462</v>
      </c>
      <c r="V41" s="8">
        <v>2563.1075268817203</v>
      </c>
      <c r="W41" s="8">
        <v>704.1866666666666</v>
      </c>
      <c r="X41" s="8">
        <v>0.0052175</v>
      </c>
      <c r="Y41" s="8">
        <v>0.0830025</v>
      </c>
      <c r="Z41" s="8">
        <f t="shared" si="1"/>
        <v>0.05914191793244162</v>
      </c>
      <c r="AA41">
        <v>238369</v>
      </c>
      <c r="AB41">
        <v>52814</v>
      </c>
      <c r="AC41">
        <v>93</v>
      </c>
      <c r="AD41">
        <v>75</v>
      </c>
    </row>
    <row r="42" spans="1:30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  <c r="P42" s="8">
        <v>0.769652223787309</v>
      </c>
      <c r="Q42" s="8">
        <v>0.24509953524689612</v>
      </c>
      <c r="R42" s="109"/>
      <c r="S42" s="135"/>
      <c r="T42" s="8">
        <v>0.009652927626595146</v>
      </c>
      <c r="U42" s="8">
        <v>0.0028890066760109915</v>
      </c>
      <c r="V42" s="8">
        <v>2128.225</v>
      </c>
      <c r="W42" s="8">
        <v>6554.88</v>
      </c>
      <c r="X42" s="8">
        <v>0.0086617</v>
      </c>
      <c r="Y42" s="8">
        <v>0.0015602</v>
      </c>
      <c r="Z42" s="8">
        <f t="shared" si="1"/>
        <v>0.8473669278705525</v>
      </c>
      <c r="AA42">
        <v>766161</v>
      </c>
      <c r="AB42">
        <v>491616</v>
      </c>
      <c r="AC42">
        <v>360</v>
      </c>
      <c r="AD42">
        <v>75</v>
      </c>
    </row>
    <row r="43" spans="1:30" ht="12.75">
      <c r="A43">
        <v>189</v>
      </c>
      <c r="B43" t="s">
        <v>81</v>
      </c>
      <c r="C43">
        <v>1977</v>
      </c>
      <c r="D43">
        <v>1978</v>
      </c>
      <c r="E43" s="8">
        <v>0.1006129310601327</v>
      </c>
      <c r="F43" s="5" t="s">
        <v>21</v>
      </c>
      <c r="G43" s="5" t="s">
        <v>21</v>
      </c>
      <c r="H43" s="15">
        <v>0</v>
      </c>
      <c r="I43">
        <v>0</v>
      </c>
      <c r="J43">
        <v>2</v>
      </c>
      <c r="K43">
        <v>226</v>
      </c>
      <c r="L43">
        <v>3500</v>
      </c>
      <c r="M43">
        <v>2500</v>
      </c>
      <c r="N43" s="8">
        <v>0.0006763</v>
      </c>
      <c r="O43" s="8">
        <v>0.0060455000000000005</v>
      </c>
      <c r="P43" s="8">
        <v>0.10310750664988895</v>
      </c>
      <c r="Q43" s="8">
        <v>0.21962097026563343</v>
      </c>
      <c r="R43" s="109"/>
      <c r="S43" s="135"/>
      <c r="T43" s="8">
        <v>0.001061333552139121</v>
      </c>
      <c r="U43" s="8">
        <v>0.009232131847455662</v>
      </c>
      <c r="V43" s="8">
        <v>599.4528301886793</v>
      </c>
      <c r="W43" s="8">
        <v>2130.035294117647</v>
      </c>
      <c r="X43" s="8">
        <v>0.0006953</v>
      </c>
      <c r="Y43" s="8">
        <v>0.0061741</v>
      </c>
      <c r="Z43" s="8">
        <f t="shared" si="1"/>
        <v>0.10121699129472735</v>
      </c>
      <c r="AA43">
        <v>31771</v>
      </c>
      <c r="AB43">
        <v>905265</v>
      </c>
      <c r="AC43">
        <v>53</v>
      </c>
      <c r="AD43">
        <v>425</v>
      </c>
    </row>
    <row r="44" spans="1:30" ht="12.75">
      <c r="A44">
        <v>190</v>
      </c>
      <c r="B44" t="s">
        <v>115</v>
      </c>
      <c r="C44">
        <v>1978</v>
      </c>
      <c r="D44">
        <v>1979</v>
      </c>
      <c r="E44" s="8">
        <v>0.6576725820360368</v>
      </c>
      <c r="F44" s="5" t="s">
        <v>21</v>
      </c>
      <c r="G44" s="5" t="s">
        <v>21</v>
      </c>
      <c r="H44" s="15">
        <v>0</v>
      </c>
      <c r="I44">
        <v>0</v>
      </c>
      <c r="J44">
        <v>1</v>
      </c>
      <c r="K44">
        <v>165</v>
      </c>
      <c r="L44">
        <v>2000</v>
      </c>
      <c r="M44">
        <v>1000</v>
      </c>
      <c r="N44" s="8">
        <v>0.0028981</v>
      </c>
      <c r="O44" s="8">
        <v>0.0015085</v>
      </c>
      <c r="P44" s="8">
        <v>0.7296335083936075</v>
      </c>
      <c r="Q44" s="8">
        <v>0.9245380675942227</v>
      </c>
      <c r="R44" s="109"/>
      <c r="S44" s="135"/>
      <c r="T44" s="8">
        <v>0.003921316525582207</v>
      </c>
      <c r="U44" s="8">
        <v>0.0014530481115567118</v>
      </c>
      <c r="V44" s="8">
        <v>51518.07142857143</v>
      </c>
      <c r="W44" s="8">
        <v>4204.9682539682535</v>
      </c>
      <c r="X44" s="8">
        <v>0.0029673</v>
      </c>
      <c r="Y44" s="8">
        <v>0.0014417</v>
      </c>
      <c r="Z44" s="8">
        <f t="shared" si="1"/>
        <v>0.6730097527784078</v>
      </c>
      <c r="AA44">
        <v>2885012</v>
      </c>
      <c r="AB44">
        <v>264913</v>
      </c>
      <c r="AC44">
        <v>56</v>
      </c>
      <c r="AD44">
        <v>63</v>
      </c>
    </row>
    <row r="45" spans="1:30" ht="12.75">
      <c r="A45">
        <v>202</v>
      </c>
      <c r="B45" t="s">
        <v>88</v>
      </c>
      <c r="C45">
        <v>1982</v>
      </c>
      <c r="D45">
        <v>1982</v>
      </c>
      <c r="E45" s="8">
        <v>0.22706536436795188</v>
      </c>
      <c r="F45" s="5" t="s">
        <v>21</v>
      </c>
      <c r="G45" s="5" t="s">
        <v>21</v>
      </c>
      <c r="H45" s="15">
        <v>1</v>
      </c>
      <c r="I45">
        <v>0</v>
      </c>
      <c r="J45">
        <v>0</v>
      </c>
      <c r="K45">
        <v>88</v>
      </c>
      <c r="L45">
        <v>655</v>
      </c>
      <c r="M45">
        <v>255</v>
      </c>
      <c r="N45" s="8">
        <v>0.0069185</v>
      </c>
      <c r="O45" s="8">
        <v>0.0235507</v>
      </c>
      <c r="P45" s="8">
        <v>0.212468875035466</v>
      </c>
      <c r="Q45" s="8">
        <v>0.24724821688433588</v>
      </c>
      <c r="R45" s="109"/>
      <c r="S45" s="135"/>
      <c r="T45" s="8">
        <v>0.005926335791183584</v>
      </c>
      <c r="U45" s="8">
        <v>0.021966388685257215</v>
      </c>
      <c r="V45" s="8">
        <v>23697.14285714286</v>
      </c>
      <c r="W45" s="8">
        <v>72146.39104477612</v>
      </c>
      <c r="X45" s="8">
        <v>0.0069185</v>
      </c>
      <c r="Y45" s="8">
        <v>0.0235507</v>
      </c>
      <c r="Z45" s="8">
        <f t="shared" si="1"/>
        <v>0.22706536436795188</v>
      </c>
      <c r="AA45">
        <v>4147000</v>
      </c>
      <c r="AB45">
        <v>24169041</v>
      </c>
      <c r="AC45">
        <v>175</v>
      </c>
      <c r="AD45">
        <v>335</v>
      </c>
    </row>
    <row r="46" spans="1:30" ht="12.75">
      <c r="A46">
        <v>211</v>
      </c>
      <c r="B46" t="s">
        <v>116</v>
      </c>
      <c r="C46">
        <v>1990</v>
      </c>
      <c r="D46">
        <v>1991</v>
      </c>
      <c r="E46" s="8">
        <v>0.7805092240045198</v>
      </c>
      <c r="F46" s="5" t="s">
        <v>21</v>
      </c>
      <c r="G46" s="5" t="s">
        <v>21</v>
      </c>
      <c r="H46" s="15">
        <v>0</v>
      </c>
      <c r="I46">
        <v>4</v>
      </c>
      <c r="J46">
        <v>0</v>
      </c>
      <c r="K46">
        <v>253</v>
      </c>
      <c r="L46">
        <v>25000</v>
      </c>
      <c r="M46">
        <v>1343</v>
      </c>
      <c r="N46" s="8">
        <v>0.0127095</v>
      </c>
      <c r="O46" s="8">
        <v>0.0035741</v>
      </c>
      <c r="P46" s="8">
        <v>0.7884985470262836</v>
      </c>
      <c r="Q46" s="8">
        <v>0.0032989823895536057</v>
      </c>
      <c r="R46" s="109"/>
      <c r="S46" s="135"/>
      <c r="T46" s="8">
        <v>0.029616402068182415</v>
      </c>
      <c r="U46" s="8">
        <v>0.007944100966194375</v>
      </c>
      <c r="V46" s="8">
        <v>6194.244604316546</v>
      </c>
      <c r="W46" s="8">
        <v>1871428.5714285714</v>
      </c>
      <c r="X46" s="8">
        <v>0.0083543</v>
      </c>
      <c r="Y46" s="8">
        <v>0.0678064</v>
      </c>
      <c r="Z46" s="8">
        <f t="shared" si="1"/>
        <v>0.1096930569178067</v>
      </c>
      <c r="AA46">
        <v>8610000</v>
      </c>
      <c r="AB46">
        <v>13100000</v>
      </c>
      <c r="AC46">
        <v>1390</v>
      </c>
      <c r="AD46">
        <v>7</v>
      </c>
    </row>
    <row r="47" spans="1:30" ht="12.75">
      <c r="A47">
        <v>10</v>
      </c>
      <c r="B47" t="s">
        <v>87</v>
      </c>
      <c r="C47">
        <v>1848</v>
      </c>
      <c r="D47">
        <v>1848</v>
      </c>
      <c r="E47" s="8">
        <v>0.19477119476060417</v>
      </c>
      <c r="F47" s="5" t="s">
        <v>21</v>
      </c>
      <c r="G47" s="5" t="s">
        <v>7</v>
      </c>
      <c r="H47" s="15">
        <v>0</v>
      </c>
      <c r="I47">
        <v>3</v>
      </c>
      <c r="J47">
        <v>0</v>
      </c>
      <c r="K47">
        <v>143</v>
      </c>
      <c r="L47">
        <v>3600</v>
      </c>
      <c r="M47">
        <v>3927</v>
      </c>
      <c r="N47" s="8">
        <v>0.0183909</v>
      </c>
      <c r="O47" s="8">
        <v>0.0760322</v>
      </c>
      <c r="P47" s="8">
        <v>0.23133306049618535</v>
      </c>
      <c r="Q47" s="8">
        <v>0.7669790522083062</v>
      </c>
      <c r="R47" s="109"/>
      <c r="S47" s="135"/>
      <c r="T47" s="8">
        <v>0.036317748735159</v>
      </c>
      <c r="U47" s="8">
        <v>0.12067558657653923</v>
      </c>
      <c r="V47" s="8">
        <v>56.92857142857143</v>
      </c>
      <c r="W47" s="8">
        <v>17.295843520782395</v>
      </c>
      <c r="X47" s="8">
        <v>0.022553200000000002</v>
      </c>
      <c r="Y47" s="8">
        <v>0.0760322</v>
      </c>
      <c r="Z47" s="8">
        <f t="shared" si="1"/>
        <v>0.2287681543108818</v>
      </c>
      <c r="AA47">
        <v>3985</v>
      </c>
      <c r="AB47">
        <v>7074</v>
      </c>
      <c r="AC47">
        <v>70</v>
      </c>
      <c r="AD47">
        <v>409</v>
      </c>
    </row>
    <row r="48" spans="1:30" ht="12.75">
      <c r="A48">
        <v>133</v>
      </c>
      <c r="B48" t="s">
        <v>165</v>
      </c>
      <c r="C48">
        <v>1938</v>
      </c>
      <c r="D48">
        <v>1938</v>
      </c>
      <c r="E48" s="8">
        <v>0.7355863796809609</v>
      </c>
      <c r="F48" s="5" t="s">
        <v>21</v>
      </c>
      <c r="G48" s="5" t="s">
        <v>7</v>
      </c>
      <c r="H48" s="15">
        <v>1</v>
      </c>
      <c r="I48">
        <v>0</v>
      </c>
      <c r="J48">
        <v>0</v>
      </c>
      <c r="K48">
        <v>14</v>
      </c>
      <c r="L48">
        <v>1200</v>
      </c>
      <c r="M48">
        <v>526</v>
      </c>
      <c r="N48" s="8">
        <v>0.1643592</v>
      </c>
      <c r="O48" s="8">
        <v>0.0590805</v>
      </c>
      <c r="P48" s="8">
        <v>0.7810725126729856</v>
      </c>
      <c r="Q48" s="8">
        <v>0.430207619695532</v>
      </c>
      <c r="R48" s="109"/>
      <c r="S48" s="135"/>
      <c r="T48" s="8">
        <v>0.2260595586563781</v>
      </c>
      <c r="U48" s="8">
        <v>0.06336242840441</v>
      </c>
      <c r="V48" s="8">
        <v>3467.4227330779054</v>
      </c>
      <c r="W48" s="8">
        <v>4592.459459459459</v>
      </c>
      <c r="X48" s="8">
        <v>0.1643592</v>
      </c>
      <c r="Y48" s="8">
        <v>0.0590805</v>
      </c>
      <c r="Z48" s="8">
        <f t="shared" si="1"/>
        <v>0.7355863796809609</v>
      </c>
      <c r="AA48">
        <v>5429984</v>
      </c>
      <c r="AB48">
        <v>1699210</v>
      </c>
      <c r="AC48">
        <v>1566</v>
      </c>
      <c r="AD48">
        <v>370</v>
      </c>
    </row>
    <row r="49" spans="1:30" ht="12.75">
      <c r="A49">
        <v>175</v>
      </c>
      <c r="B49" t="s">
        <v>168</v>
      </c>
      <c r="C49">
        <v>1969</v>
      </c>
      <c r="D49">
        <v>1969</v>
      </c>
      <c r="E49" s="8">
        <v>0.4169141785211818</v>
      </c>
      <c r="F49" s="5" t="s">
        <v>21</v>
      </c>
      <c r="G49" s="5" t="s">
        <v>7</v>
      </c>
      <c r="H49" s="15">
        <v>1</v>
      </c>
      <c r="I49">
        <v>0</v>
      </c>
      <c r="J49">
        <v>0</v>
      </c>
      <c r="K49">
        <v>5</v>
      </c>
      <c r="L49">
        <v>1200</v>
      </c>
      <c r="M49">
        <v>700</v>
      </c>
      <c r="N49" s="8">
        <v>0.0002667</v>
      </c>
      <c r="O49" s="8">
        <v>0.000373</v>
      </c>
      <c r="P49" s="8">
        <v>0.5676543299380361</v>
      </c>
      <c r="Q49" s="8">
        <v>0.31113058720420683</v>
      </c>
      <c r="R49" s="109"/>
      <c r="S49" s="135"/>
      <c r="T49" s="8">
        <v>0.00013690459585769787</v>
      </c>
      <c r="U49" s="8">
        <v>0.00010427139565220932</v>
      </c>
      <c r="V49" s="8">
        <v>1183.3333333333333</v>
      </c>
      <c r="W49" s="8">
        <v>2620</v>
      </c>
      <c r="X49" s="8">
        <v>0.0002667</v>
      </c>
      <c r="Y49" s="8">
        <v>0.000373</v>
      </c>
      <c r="Z49" s="8">
        <f t="shared" si="1"/>
        <v>0.4169141785211818</v>
      </c>
      <c r="AA49">
        <v>7100</v>
      </c>
      <c r="AB49">
        <v>10480</v>
      </c>
      <c r="AC49">
        <v>6</v>
      </c>
      <c r="AD49">
        <v>4</v>
      </c>
    </row>
    <row r="50" spans="1:30" ht="12.75">
      <c r="A50">
        <v>181</v>
      </c>
      <c r="B50" t="s">
        <v>114</v>
      </c>
      <c r="C50">
        <v>1973</v>
      </c>
      <c r="D50">
        <v>1973</v>
      </c>
      <c r="E50" s="8">
        <v>0.8019412097638516</v>
      </c>
      <c r="F50" s="5" t="s">
        <v>21</v>
      </c>
      <c r="G50" s="5" t="s">
        <v>7</v>
      </c>
      <c r="H50" s="15">
        <v>0</v>
      </c>
      <c r="I50">
        <v>3</v>
      </c>
      <c r="J50">
        <v>1</v>
      </c>
      <c r="K50">
        <v>19</v>
      </c>
      <c r="L50">
        <v>13401</v>
      </c>
      <c r="M50">
        <v>3000</v>
      </c>
      <c r="N50" s="8">
        <v>0.0133188</v>
      </c>
      <c r="O50" s="8">
        <v>0.0032894</v>
      </c>
      <c r="P50" s="8">
        <v>0.7092941999961523</v>
      </c>
      <c r="Q50" s="8">
        <v>0.22451963160210653</v>
      </c>
      <c r="R50" s="109"/>
      <c r="S50" s="135"/>
      <c r="T50" s="8">
        <v>0.019110060780675914</v>
      </c>
      <c r="U50" s="8">
        <v>0.007832300768001038</v>
      </c>
      <c r="V50" s="8">
        <v>6952.38524590164</v>
      </c>
      <c r="W50" s="8">
        <v>24013.215384615385</v>
      </c>
      <c r="X50" s="8">
        <v>0.0181873</v>
      </c>
      <c r="Y50" s="8">
        <v>0.0032894</v>
      </c>
      <c r="Z50" s="8">
        <f t="shared" si="1"/>
        <v>0.8468386670205384</v>
      </c>
      <c r="AA50">
        <v>4240955</v>
      </c>
      <c r="AB50">
        <v>3121718</v>
      </c>
      <c r="AC50">
        <v>610</v>
      </c>
      <c r="AD50">
        <v>130</v>
      </c>
    </row>
    <row r="51" spans="1:30" ht="12.75">
      <c r="A51">
        <v>116</v>
      </c>
      <c r="B51" t="s">
        <v>158</v>
      </c>
      <c r="C51">
        <v>1919</v>
      </c>
      <c r="D51">
        <v>1921</v>
      </c>
      <c r="E51" s="8">
        <v>0.9132831930895823</v>
      </c>
      <c r="F51" s="5" t="s">
        <v>5</v>
      </c>
      <c r="G51" s="5" t="s">
        <v>21</v>
      </c>
      <c r="H51" s="15">
        <v>1</v>
      </c>
      <c r="I51">
        <v>0</v>
      </c>
      <c r="J51">
        <v>0</v>
      </c>
      <c r="K51">
        <v>720</v>
      </c>
      <c r="L51">
        <v>5000</v>
      </c>
      <c r="M51">
        <v>35000</v>
      </c>
      <c r="N51" s="8">
        <v>0.0613224</v>
      </c>
      <c r="O51" s="8">
        <v>0.0058226</v>
      </c>
      <c r="P51" s="8">
        <v>0.948534006628515</v>
      </c>
      <c r="Q51" s="8">
        <v>0.5081290964746216</v>
      </c>
      <c r="R51" s="109"/>
      <c r="S51" s="135"/>
      <c r="T51" s="8">
        <v>0.11398516644916679</v>
      </c>
      <c r="U51" s="8">
        <v>0.006184659463894092</v>
      </c>
      <c r="V51" s="8">
        <v>268.49788494077836</v>
      </c>
      <c r="W51" s="8">
        <v>259.90697674418607</v>
      </c>
      <c r="X51" s="8">
        <v>0.0501187</v>
      </c>
      <c r="Y51" s="8">
        <v>0.0062324</v>
      </c>
      <c r="Z51" s="8">
        <f t="shared" si="1"/>
        <v>0.8894005618346403</v>
      </c>
      <c r="AA51">
        <v>634729</v>
      </c>
      <c r="AB51">
        <v>33528</v>
      </c>
      <c r="AC51">
        <v>2364</v>
      </c>
      <c r="AD51">
        <v>129</v>
      </c>
    </row>
    <row r="52" spans="1:30" ht="12.75">
      <c r="A52">
        <v>147</v>
      </c>
      <c r="B52" t="s">
        <v>86</v>
      </c>
      <c r="C52">
        <v>1948</v>
      </c>
      <c r="D52">
        <v>1949</v>
      </c>
      <c r="E52" s="8">
        <v>0.1836841097728189</v>
      </c>
      <c r="F52" s="5" t="s">
        <v>5</v>
      </c>
      <c r="G52" s="5" t="s">
        <v>21</v>
      </c>
      <c r="H52" s="15">
        <v>1</v>
      </c>
      <c r="I52">
        <v>0</v>
      </c>
      <c r="J52">
        <v>0</v>
      </c>
      <c r="K52">
        <v>169</v>
      </c>
      <c r="L52">
        <v>1000</v>
      </c>
      <c r="M52">
        <v>1000</v>
      </c>
      <c r="N52" s="8">
        <v>0.0118022</v>
      </c>
      <c r="O52" s="8">
        <v>0.0524505</v>
      </c>
      <c r="P52" s="8">
        <v>0.4183603582235719</v>
      </c>
      <c r="Q52" s="8">
        <v>0.321021416570197</v>
      </c>
      <c r="R52" s="109"/>
      <c r="S52" s="135"/>
      <c r="T52" s="8">
        <v>0.010516924002249043</v>
      </c>
      <c r="U52" s="8">
        <v>0.014621509397381988</v>
      </c>
      <c r="V52" s="8">
        <v>405.33584905660376</v>
      </c>
      <c r="W52" s="8">
        <v>857.3084112149533</v>
      </c>
      <c r="X52" s="8">
        <v>0.0113594</v>
      </c>
      <c r="Y52" s="8">
        <v>0.0514099</v>
      </c>
      <c r="Z52" s="8">
        <f t="shared" si="1"/>
        <v>0.18097063373336966</v>
      </c>
      <c r="AA52">
        <v>107414</v>
      </c>
      <c r="AB52">
        <v>275196</v>
      </c>
      <c r="AC52">
        <v>265</v>
      </c>
      <c r="AD52">
        <v>321</v>
      </c>
    </row>
    <row r="53" spans="1:30" ht="12.75">
      <c r="A53">
        <v>199</v>
      </c>
      <c r="B53" t="s">
        <v>172</v>
      </c>
      <c r="C53">
        <v>1980</v>
      </c>
      <c r="D53">
        <v>1988</v>
      </c>
      <c r="E53" s="8">
        <v>0.41831632108688693</v>
      </c>
      <c r="F53" s="5" t="s">
        <v>5</v>
      </c>
      <c r="G53" s="5" t="s">
        <v>21</v>
      </c>
      <c r="H53" s="15">
        <v>1</v>
      </c>
      <c r="I53">
        <v>0</v>
      </c>
      <c r="J53">
        <v>0</v>
      </c>
      <c r="K53">
        <v>2890</v>
      </c>
      <c r="L53">
        <v>500000</v>
      </c>
      <c r="M53">
        <v>750000</v>
      </c>
      <c r="N53" s="8">
        <v>0.0058809</v>
      </c>
      <c r="O53" s="8">
        <v>0.0081776</v>
      </c>
      <c r="P53" s="8">
        <v>0.5612761853818515</v>
      </c>
      <c r="Q53" s="8">
        <v>0.41495688305329353</v>
      </c>
      <c r="R53" s="109"/>
      <c r="S53" s="135"/>
      <c r="T53" s="8">
        <v>0.010711428557895962</v>
      </c>
      <c r="U53" s="8">
        <v>0.008372631726273557</v>
      </c>
      <c r="V53" s="8">
        <v>7876.232558139535</v>
      </c>
      <c r="W53" s="8">
        <v>11104.613114754098</v>
      </c>
      <c r="X53" s="8">
        <v>0.0110404</v>
      </c>
      <c r="Y53" s="8">
        <v>0.011609</v>
      </c>
      <c r="Z53" s="8">
        <f t="shared" si="1"/>
        <v>0.48744779111146436</v>
      </c>
      <c r="AA53">
        <v>3386780</v>
      </c>
      <c r="AB53">
        <v>3386907</v>
      </c>
      <c r="AC53">
        <v>430</v>
      </c>
      <c r="AD53">
        <v>305</v>
      </c>
    </row>
    <row r="54" spans="1:30" ht="12.75">
      <c r="A54">
        <v>172</v>
      </c>
      <c r="B54" t="s">
        <v>167</v>
      </c>
      <c r="C54">
        <v>1969</v>
      </c>
      <c r="D54">
        <v>1970</v>
      </c>
      <c r="E54" s="8">
        <v>0.7869404082593094</v>
      </c>
      <c r="F54" s="5" t="s">
        <v>5</v>
      </c>
      <c r="G54" s="5" t="s">
        <v>7</v>
      </c>
      <c r="H54" s="15">
        <v>1</v>
      </c>
      <c r="I54">
        <v>0</v>
      </c>
      <c r="J54">
        <v>0</v>
      </c>
      <c r="K54">
        <v>520</v>
      </c>
      <c r="L54">
        <v>5000</v>
      </c>
      <c r="M54">
        <v>368</v>
      </c>
      <c r="N54" s="8">
        <v>0.0066886</v>
      </c>
      <c r="O54" s="8">
        <v>0.0018109</v>
      </c>
      <c r="P54" s="8">
        <v>0.6580038690116438</v>
      </c>
      <c r="Q54" s="8">
        <v>0.3837711064840549</v>
      </c>
      <c r="R54" s="109"/>
      <c r="S54" s="135"/>
      <c r="T54" s="8">
        <v>0.006838513604530384</v>
      </c>
      <c r="U54" s="8">
        <v>0.0035543031045904747</v>
      </c>
      <c r="V54" s="8">
        <v>4239.830434782609</v>
      </c>
      <c r="W54" s="8">
        <v>6807.98</v>
      </c>
      <c r="X54" s="8">
        <v>0.0069352</v>
      </c>
      <c r="Y54" s="8">
        <v>0.0019499</v>
      </c>
      <c r="Z54" s="8">
        <f t="shared" si="1"/>
        <v>0.7805427063285726</v>
      </c>
      <c r="AA54">
        <v>975161</v>
      </c>
      <c r="AB54">
        <v>680798</v>
      </c>
      <c r="AC54">
        <v>230</v>
      </c>
      <c r="AD54">
        <v>100</v>
      </c>
    </row>
    <row r="55" spans="1:30" ht="12.75">
      <c r="A55">
        <v>205</v>
      </c>
      <c r="B55" t="s">
        <v>173</v>
      </c>
      <c r="C55">
        <v>1982</v>
      </c>
      <c r="D55">
        <v>1982</v>
      </c>
      <c r="E55" s="8">
        <v>0.4783993989397966</v>
      </c>
      <c r="F55" s="5" t="s">
        <v>5</v>
      </c>
      <c r="G55" s="5" t="s">
        <v>7</v>
      </c>
      <c r="H55" s="15">
        <v>1</v>
      </c>
      <c r="I55">
        <v>0</v>
      </c>
      <c r="J55">
        <v>0</v>
      </c>
      <c r="K55">
        <v>138</v>
      </c>
      <c r="L55">
        <v>1000</v>
      </c>
      <c r="M55">
        <v>235</v>
      </c>
      <c r="N55" s="8">
        <v>0.0034384</v>
      </c>
      <c r="O55" s="8">
        <v>0.0037489</v>
      </c>
      <c r="P55" s="8">
        <v>0.4393321966701224</v>
      </c>
      <c r="Q55" s="8">
        <v>0.17445383687699265</v>
      </c>
      <c r="R55" s="109"/>
      <c r="S55" s="135"/>
      <c r="T55" s="8">
        <v>0.007174890809203086</v>
      </c>
      <c r="U55" s="8">
        <v>0.00915646588075614</v>
      </c>
      <c r="V55" s="8">
        <v>8495.353333333333</v>
      </c>
      <c r="W55" s="8">
        <v>40201.50243902439</v>
      </c>
      <c r="X55" s="8">
        <v>0.0034384</v>
      </c>
      <c r="Y55" s="8">
        <v>0.0037489</v>
      </c>
      <c r="Z55" s="8">
        <f t="shared" si="1"/>
        <v>0.4783993989397966</v>
      </c>
      <c r="AA55">
        <v>2548606</v>
      </c>
      <c r="AB55">
        <v>8241308</v>
      </c>
      <c r="AC55">
        <v>300</v>
      </c>
      <c r="AD55">
        <v>205</v>
      </c>
    </row>
    <row r="56" spans="1:30" ht="12.75">
      <c r="A56">
        <v>83</v>
      </c>
      <c r="B56" t="s">
        <v>154</v>
      </c>
      <c r="C56">
        <v>1900</v>
      </c>
      <c r="D56">
        <v>1900</v>
      </c>
      <c r="E56" s="8">
        <v>0.4765747053323962</v>
      </c>
      <c r="F56" s="5" t="s">
        <v>20</v>
      </c>
      <c r="G56" s="5" t="s">
        <v>21</v>
      </c>
      <c r="H56" s="15">
        <v>1</v>
      </c>
      <c r="I56">
        <v>0</v>
      </c>
      <c r="J56">
        <v>0</v>
      </c>
      <c r="K56">
        <v>55</v>
      </c>
      <c r="L56">
        <v>242</v>
      </c>
      <c r="M56">
        <v>3758</v>
      </c>
      <c r="N56" s="8">
        <v>0.1092385</v>
      </c>
      <c r="O56" s="8">
        <v>0.1199774</v>
      </c>
      <c r="P56" s="8">
        <v>0.6026489137764253</v>
      </c>
      <c r="Q56" s="8">
        <v>0.7551080420793346</v>
      </c>
      <c r="R56" s="109"/>
      <c r="S56" s="135"/>
      <c r="T56" s="8">
        <v>0.15561321427889574</v>
      </c>
      <c r="U56" s="8">
        <v>0.10260215908627751</v>
      </c>
      <c r="V56" s="8">
        <v>37.74430823117338</v>
      </c>
      <c r="W56" s="8">
        <v>12.241</v>
      </c>
      <c r="X56" s="8">
        <v>0.1092385</v>
      </c>
      <c r="Y56" s="8">
        <v>0.1199774</v>
      </c>
      <c r="Z56" s="8">
        <f t="shared" si="1"/>
        <v>0.4765747053323962</v>
      </c>
      <c r="AA56">
        <v>43104</v>
      </c>
      <c r="AB56">
        <v>12241</v>
      </c>
      <c r="AC56">
        <v>1142</v>
      </c>
      <c r="AD56">
        <v>1000</v>
      </c>
    </row>
    <row r="57" spans="1:30" ht="12.75">
      <c r="A57">
        <v>13</v>
      </c>
      <c r="B57" t="s">
        <v>144</v>
      </c>
      <c r="C57">
        <v>1848</v>
      </c>
      <c r="D57">
        <v>1848</v>
      </c>
      <c r="E57" s="8">
        <v>0.8940127900037573</v>
      </c>
      <c r="F57" s="5" t="s">
        <v>20</v>
      </c>
      <c r="G57" s="5" t="s">
        <v>202</v>
      </c>
      <c r="H57" s="15">
        <v>1</v>
      </c>
      <c r="I57">
        <v>0</v>
      </c>
      <c r="J57">
        <v>0</v>
      </c>
      <c r="K57">
        <v>247</v>
      </c>
      <c r="L57">
        <v>2500</v>
      </c>
      <c r="M57">
        <v>3500</v>
      </c>
      <c r="N57" s="8">
        <v>0.0485381</v>
      </c>
      <c r="O57" s="8">
        <v>0.0057543</v>
      </c>
      <c r="P57" s="8">
        <v>0.8494596732450255</v>
      </c>
      <c r="Q57" s="8">
        <v>0.5780201342281879</v>
      </c>
      <c r="R57" s="109"/>
      <c r="S57" s="135"/>
      <c r="T57" s="8">
        <v>0.04609943171679759</v>
      </c>
      <c r="U57" s="8">
        <v>0.00816969154916382</v>
      </c>
      <c r="V57" s="8">
        <v>25.51851851851852</v>
      </c>
      <c r="W57" s="8">
        <v>18.62962962962963</v>
      </c>
      <c r="X57" s="8">
        <v>0.0485381</v>
      </c>
      <c r="Y57" s="8">
        <v>0.0057543</v>
      </c>
      <c r="Z57" s="8">
        <f t="shared" si="1"/>
        <v>0.8940127900037573</v>
      </c>
      <c r="AA57">
        <v>3445</v>
      </c>
      <c r="AB57">
        <v>503</v>
      </c>
      <c r="AC57">
        <v>135</v>
      </c>
      <c r="AD57">
        <v>27</v>
      </c>
    </row>
    <row r="58" spans="1:30" ht="12.75">
      <c r="A58">
        <v>88</v>
      </c>
      <c r="B58" t="s">
        <v>103</v>
      </c>
      <c r="C58">
        <v>1906</v>
      </c>
      <c r="D58">
        <v>1906</v>
      </c>
      <c r="E58" s="8">
        <v>0.5425877422734415</v>
      </c>
      <c r="F58" s="5" t="s">
        <v>20</v>
      </c>
      <c r="G58" s="5" t="s">
        <v>7</v>
      </c>
      <c r="H58" s="15">
        <v>0</v>
      </c>
      <c r="I58">
        <v>0</v>
      </c>
      <c r="J58">
        <v>2</v>
      </c>
      <c r="K58">
        <v>55</v>
      </c>
      <c r="L58">
        <v>400</v>
      </c>
      <c r="M58">
        <v>600</v>
      </c>
      <c r="N58" s="8">
        <v>0.0005179</v>
      </c>
      <c r="O58" s="8">
        <v>0.0004366</v>
      </c>
      <c r="P58" s="8">
        <v>0.6160653217599092</v>
      </c>
      <c r="Q58" s="8">
        <v>0.45584346906398737</v>
      </c>
      <c r="R58" s="109"/>
      <c r="S58" s="135"/>
      <c r="T58" s="8">
        <v>0.0011015409041241276</v>
      </c>
      <c r="U58" s="8">
        <v>0.0006864852437807145</v>
      </c>
      <c r="V58" s="8">
        <v>61.57142857142857</v>
      </c>
      <c r="W58" s="8">
        <v>73.5</v>
      </c>
      <c r="X58" s="8">
        <v>0.0005179</v>
      </c>
      <c r="Y58" s="8">
        <v>0.0004366</v>
      </c>
      <c r="Z58" s="8">
        <f t="shared" si="1"/>
        <v>0.5425877422734415</v>
      </c>
      <c r="AA58">
        <v>431</v>
      </c>
      <c r="AB58">
        <v>294</v>
      </c>
      <c r="AC58">
        <v>7</v>
      </c>
      <c r="AD58">
        <v>4</v>
      </c>
    </row>
    <row r="59" spans="1:30" ht="12.75">
      <c r="A59">
        <v>166</v>
      </c>
      <c r="B59" t="s">
        <v>83</v>
      </c>
      <c r="C59">
        <v>1965</v>
      </c>
      <c r="D59">
        <v>1965</v>
      </c>
      <c r="E59" s="8">
        <v>0.17617369669069474</v>
      </c>
      <c r="F59" s="5" t="s">
        <v>20</v>
      </c>
      <c r="G59" s="5" t="s">
        <v>7</v>
      </c>
      <c r="H59" s="15">
        <v>1</v>
      </c>
      <c r="I59">
        <v>0</v>
      </c>
      <c r="J59">
        <v>0</v>
      </c>
      <c r="K59">
        <v>50</v>
      </c>
      <c r="L59">
        <v>3800</v>
      </c>
      <c r="M59">
        <v>3261</v>
      </c>
      <c r="N59" s="8">
        <v>0.0111593</v>
      </c>
      <c r="O59" s="8">
        <v>0.0521833</v>
      </c>
      <c r="P59" s="8">
        <v>0.18620677408897685</v>
      </c>
      <c r="Q59" s="8">
        <v>0.5112609560901854</v>
      </c>
      <c r="R59" s="109"/>
      <c r="S59" s="135"/>
      <c r="T59" s="8">
        <v>0.008088848882169852</v>
      </c>
      <c r="U59" s="8">
        <v>0.035351294054330865</v>
      </c>
      <c r="V59" s="8">
        <v>1546.9747292418772</v>
      </c>
      <c r="W59" s="8">
        <v>1478.827868852459</v>
      </c>
      <c r="X59" s="8">
        <v>0.0111593</v>
      </c>
      <c r="Y59" s="8">
        <v>0.0521833</v>
      </c>
      <c r="Z59" s="8">
        <f t="shared" si="1"/>
        <v>0.17617369669069474</v>
      </c>
      <c r="AA59">
        <v>428512</v>
      </c>
      <c r="AB59">
        <v>1804170</v>
      </c>
      <c r="AC59">
        <v>277</v>
      </c>
      <c r="AD59">
        <v>1220</v>
      </c>
    </row>
    <row r="60" spans="1:30" ht="12.75">
      <c r="A60">
        <v>46</v>
      </c>
      <c r="B60" t="s">
        <v>66</v>
      </c>
      <c r="C60">
        <v>1864</v>
      </c>
      <c r="D60">
        <v>1864</v>
      </c>
      <c r="E60" s="8">
        <v>0.9688964742707553</v>
      </c>
      <c r="F60" s="5" t="s">
        <v>20</v>
      </c>
      <c r="G60" s="5" t="s">
        <v>9</v>
      </c>
      <c r="H60" s="15">
        <v>0</v>
      </c>
      <c r="I60">
        <v>0</v>
      </c>
      <c r="J60">
        <v>1</v>
      </c>
      <c r="K60">
        <v>111</v>
      </c>
      <c r="L60">
        <v>1500</v>
      </c>
      <c r="M60">
        <v>3000</v>
      </c>
      <c r="N60" s="8">
        <v>0.09645190000000001</v>
      </c>
      <c r="O60" s="8">
        <v>0.0030963</v>
      </c>
      <c r="P60" s="8">
        <v>0.9481182526014539</v>
      </c>
      <c r="Q60" s="8">
        <v>0.598406677657747</v>
      </c>
      <c r="R60" s="109"/>
      <c r="S60" s="135"/>
      <c r="T60" s="8">
        <v>0.07397866967147612</v>
      </c>
      <c r="U60" s="8">
        <v>0.004048168719719183</v>
      </c>
      <c r="V60" s="8">
        <v>31.80392156862745</v>
      </c>
      <c r="W60" s="8">
        <v>21.34375</v>
      </c>
      <c r="X60" s="8">
        <v>0.09645190000000001</v>
      </c>
      <c r="Y60" s="8">
        <v>0.0030963</v>
      </c>
      <c r="Z60" s="8">
        <f t="shared" si="1"/>
        <v>0.9688964742707553</v>
      </c>
      <c r="AA60">
        <v>16220</v>
      </c>
      <c r="AB60">
        <v>683</v>
      </c>
      <c r="AC60">
        <v>510</v>
      </c>
      <c r="AD60">
        <v>32</v>
      </c>
    </row>
    <row r="61" spans="1:30" ht="12.75">
      <c r="A61">
        <v>118</v>
      </c>
      <c r="B61" t="s">
        <v>160</v>
      </c>
      <c r="C61">
        <v>1929</v>
      </c>
      <c r="D61">
        <v>1929</v>
      </c>
      <c r="E61" s="8">
        <v>0.5136691288496333</v>
      </c>
      <c r="F61" s="5" t="s">
        <v>20</v>
      </c>
      <c r="G61" s="5" t="s">
        <v>9</v>
      </c>
      <c r="H61" s="15">
        <v>1</v>
      </c>
      <c r="I61">
        <v>0</v>
      </c>
      <c r="J61">
        <v>0</v>
      </c>
      <c r="K61">
        <v>109</v>
      </c>
      <c r="L61">
        <v>200</v>
      </c>
      <c r="M61">
        <v>3000</v>
      </c>
      <c r="N61" s="8">
        <v>0.1337485</v>
      </c>
      <c r="O61" s="8">
        <v>0.1266302</v>
      </c>
      <c r="P61" s="8">
        <v>0.6428846482603306</v>
      </c>
      <c r="Q61" s="8">
        <v>0.9869886133748068</v>
      </c>
      <c r="R61" s="109"/>
      <c r="S61" s="135"/>
      <c r="T61" s="8">
        <v>0.27433296385608635</v>
      </c>
      <c r="U61" s="8">
        <v>0.1523889443407284</v>
      </c>
      <c r="V61" s="8">
        <v>4979.930604982206</v>
      </c>
      <c r="W61" s="8">
        <v>65.65</v>
      </c>
      <c r="X61" s="8">
        <v>0.1337485</v>
      </c>
      <c r="Y61" s="8">
        <v>0.1266302</v>
      </c>
      <c r="Z61" s="8">
        <f t="shared" si="1"/>
        <v>0.5136691288496333</v>
      </c>
      <c r="AA61">
        <v>2798721</v>
      </c>
      <c r="AB61">
        <v>111605</v>
      </c>
      <c r="AC61">
        <v>562</v>
      </c>
      <c r="AD61">
        <v>1700</v>
      </c>
    </row>
    <row r="62" spans="1:30" ht="12.75">
      <c r="A62">
        <v>130</v>
      </c>
      <c r="B62" t="s">
        <v>78</v>
      </c>
      <c r="C62">
        <v>1937</v>
      </c>
      <c r="D62">
        <v>1941</v>
      </c>
      <c r="E62" s="8">
        <v>0.31298336616814787</v>
      </c>
      <c r="F62" s="5" t="s">
        <v>20</v>
      </c>
      <c r="G62" s="5" t="s">
        <v>9</v>
      </c>
      <c r="H62" s="15">
        <v>1</v>
      </c>
      <c r="I62">
        <v>0</v>
      </c>
      <c r="J62">
        <v>0</v>
      </c>
      <c r="K62">
        <v>1615</v>
      </c>
      <c r="L62">
        <v>250000</v>
      </c>
      <c r="M62">
        <v>750000</v>
      </c>
      <c r="N62" s="8">
        <v>0.0534113</v>
      </c>
      <c r="O62" s="8">
        <v>0.1172409</v>
      </c>
      <c r="P62" s="8">
        <v>0.30433268885443515</v>
      </c>
      <c r="Q62" s="8">
        <v>0.9216093721794666</v>
      </c>
      <c r="R62" s="109"/>
      <c r="S62" s="135"/>
      <c r="T62" s="8">
        <v>0.05624966180631659</v>
      </c>
      <c r="U62" s="8">
        <v>0.12857984835261765</v>
      </c>
      <c r="V62" s="8">
        <v>2398.0050890585244</v>
      </c>
      <c r="W62" s="8">
        <v>203.9705</v>
      </c>
      <c r="X62" s="8">
        <v>0.0666311</v>
      </c>
      <c r="Y62" s="8">
        <v>0.0986568</v>
      </c>
      <c r="Z62" s="8">
        <f t="shared" si="1"/>
        <v>0.40312146261160076</v>
      </c>
      <c r="AA62">
        <v>942416</v>
      </c>
      <c r="AB62">
        <v>407941</v>
      </c>
      <c r="AC62">
        <v>393</v>
      </c>
      <c r="AD62">
        <v>2000</v>
      </c>
    </row>
    <row r="63" spans="1:30" ht="12.75">
      <c r="A63">
        <v>7</v>
      </c>
      <c r="B63" t="s">
        <v>143</v>
      </c>
      <c r="C63">
        <v>1846</v>
      </c>
      <c r="D63">
        <v>1848</v>
      </c>
      <c r="E63" s="8">
        <v>0.8218463744627437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632</v>
      </c>
      <c r="L63">
        <v>13283</v>
      </c>
      <c r="M63">
        <v>6000</v>
      </c>
      <c r="N63" s="8">
        <v>0.0827573</v>
      </c>
      <c r="O63" s="8">
        <v>0.0179395</v>
      </c>
      <c r="P63" s="8">
        <v>0.644911295763853</v>
      </c>
      <c r="Q63" s="8">
        <v>0.4799107424581669</v>
      </c>
      <c r="R63" s="56">
        <f>SUM(Q$63:Q63)/S63</f>
        <v>0.4799107424581669</v>
      </c>
      <c r="S63" s="135">
        <f aca="true" t="shared" si="2" ref="S63:S80">S62+1</f>
        <v>1</v>
      </c>
      <c r="T63" s="8">
        <v>0.0656656938684721</v>
      </c>
      <c r="U63" s="8">
        <v>0.03615558651505043</v>
      </c>
      <c r="V63" s="8">
        <v>243.74358974358975</v>
      </c>
      <c r="W63" s="8">
        <v>264.15</v>
      </c>
      <c r="X63" s="8">
        <v>0.0871742</v>
      </c>
      <c r="Y63" s="8">
        <v>0.0086817</v>
      </c>
      <c r="Z63" s="8">
        <f t="shared" si="1"/>
        <v>0.9094296751686646</v>
      </c>
      <c r="AA63">
        <v>9506</v>
      </c>
      <c r="AB63">
        <v>5283</v>
      </c>
      <c r="AC63">
        <v>39</v>
      </c>
      <c r="AD63">
        <v>20</v>
      </c>
    </row>
    <row r="64" spans="1:30" ht="12.75">
      <c r="A64">
        <v>28</v>
      </c>
      <c r="B64" t="s">
        <v>76</v>
      </c>
      <c r="C64">
        <v>1859</v>
      </c>
      <c r="D64">
        <v>1859</v>
      </c>
      <c r="E64" s="8">
        <v>0.15243280342799903</v>
      </c>
      <c r="F64" s="5" t="s">
        <v>20</v>
      </c>
      <c r="G64" s="5" t="s">
        <v>20</v>
      </c>
      <c r="H64" s="15">
        <v>0</v>
      </c>
      <c r="I64">
        <v>3</v>
      </c>
      <c r="J64">
        <v>0</v>
      </c>
      <c r="K64">
        <v>75</v>
      </c>
      <c r="L64">
        <v>10000</v>
      </c>
      <c r="M64">
        <v>12500</v>
      </c>
      <c r="N64" s="8">
        <v>0.0147915</v>
      </c>
      <c r="O64" s="8">
        <v>0.0822447</v>
      </c>
      <c r="P64" s="8">
        <v>0.1736805815837701</v>
      </c>
      <c r="Q64" s="8">
        <v>0.6264711039979451</v>
      </c>
      <c r="R64" s="56">
        <f>SUM(Q$63:Q64)/S64</f>
        <v>0.5531909232280561</v>
      </c>
      <c r="S64" s="135">
        <f t="shared" si="2"/>
        <v>2</v>
      </c>
      <c r="T64" s="8">
        <v>0.028997081542808285</v>
      </c>
      <c r="U64" s="8">
        <v>0.13795930056040534</v>
      </c>
      <c r="V64" s="8">
        <v>107.84905660377359</v>
      </c>
      <c r="W64" s="8">
        <v>64.30422535211268</v>
      </c>
      <c r="X64" s="8">
        <v>0.15350660000000002</v>
      </c>
      <c r="Y64" s="8">
        <v>0.0822447</v>
      </c>
      <c r="Z64" s="8">
        <f t="shared" si="1"/>
        <v>0.6511378728346355</v>
      </c>
      <c r="AA64">
        <v>5716</v>
      </c>
      <c r="AB64">
        <v>22828</v>
      </c>
      <c r="AC64">
        <v>53</v>
      </c>
      <c r="AD64">
        <v>355</v>
      </c>
    </row>
    <row r="65" spans="1:30" ht="12.75">
      <c r="A65">
        <v>34</v>
      </c>
      <c r="B65" t="s">
        <v>147</v>
      </c>
      <c r="C65">
        <v>1860</v>
      </c>
      <c r="D65">
        <v>1860</v>
      </c>
      <c r="E65" s="8">
        <v>0.8617575609800151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19</v>
      </c>
      <c r="L65">
        <v>300</v>
      </c>
      <c r="M65">
        <v>700</v>
      </c>
      <c r="N65" s="8">
        <v>0.0286275</v>
      </c>
      <c r="O65" s="8">
        <v>0.0045924</v>
      </c>
      <c r="P65" s="8">
        <v>0.9238474670857344</v>
      </c>
      <c r="Q65" s="8">
        <v>0.5883067473414008</v>
      </c>
      <c r="R65" s="56">
        <f>SUM(Q$63:Q65)/S65</f>
        <v>0.5648961979325043</v>
      </c>
      <c r="S65" s="135">
        <f t="shared" si="2"/>
        <v>3</v>
      </c>
      <c r="T65" s="8">
        <v>0.06301297720508825</v>
      </c>
      <c r="U65" s="8">
        <v>0.005194145128495588</v>
      </c>
      <c r="V65" s="8">
        <v>58.73913043478261</v>
      </c>
      <c r="W65" s="8">
        <v>41.10526315789474</v>
      </c>
      <c r="X65" s="8">
        <v>0.0286275</v>
      </c>
      <c r="Y65" s="8">
        <v>0.0045924</v>
      </c>
      <c r="Z65" s="8">
        <f t="shared" si="1"/>
        <v>0.8617575609800151</v>
      </c>
      <c r="AA65">
        <v>10808</v>
      </c>
      <c r="AB65">
        <v>781</v>
      </c>
      <c r="AC65">
        <v>184</v>
      </c>
      <c r="AD65">
        <v>19</v>
      </c>
    </row>
    <row r="66" spans="1:30" ht="12.75">
      <c r="A66">
        <v>65</v>
      </c>
      <c r="B66" t="s">
        <v>49</v>
      </c>
      <c r="C66">
        <v>1882</v>
      </c>
      <c r="D66">
        <v>1882</v>
      </c>
      <c r="E66" s="8">
        <v>0.9810956784759003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67</v>
      </c>
      <c r="L66">
        <v>67</v>
      </c>
      <c r="M66">
        <v>2165</v>
      </c>
      <c r="N66" s="8">
        <v>0.2116762</v>
      </c>
      <c r="O66" s="8">
        <v>0.0040787</v>
      </c>
      <c r="P66" s="8">
        <v>0.9795253515989949</v>
      </c>
      <c r="Q66" s="8">
        <v>0.93346939198359</v>
      </c>
      <c r="R66" s="56">
        <f>SUM(Q$63:Q66)/S66</f>
        <v>0.6570394964452757</v>
      </c>
      <c r="S66" s="135">
        <f t="shared" si="2"/>
        <v>4</v>
      </c>
      <c r="T66" s="8">
        <v>0.0930180392584182</v>
      </c>
      <c r="U66" s="8">
        <v>0.0019443209363168039</v>
      </c>
      <c r="V66" s="8">
        <v>97.27935222672065</v>
      </c>
      <c r="W66" s="8">
        <v>6.933333333333334</v>
      </c>
      <c r="X66" s="8">
        <v>0.2116762</v>
      </c>
      <c r="Y66" s="8">
        <v>0.0040787</v>
      </c>
      <c r="Z66" s="8">
        <f aca="true" t="shared" si="3" ref="Z66:Z80">rel(X66,Y66)</f>
        <v>0.9810956784759003</v>
      </c>
      <c r="AA66">
        <v>24028</v>
      </c>
      <c r="AB66">
        <v>104</v>
      </c>
      <c r="AC66">
        <v>247</v>
      </c>
      <c r="AD66">
        <v>15</v>
      </c>
    </row>
    <row r="67" spans="1:30" ht="12.75">
      <c r="A67">
        <v>79</v>
      </c>
      <c r="B67" t="s">
        <v>153</v>
      </c>
      <c r="C67">
        <v>1898</v>
      </c>
      <c r="D67">
        <v>1898</v>
      </c>
      <c r="E67" s="8">
        <v>0.9205303952879911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114</v>
      </c>
      <c r="L67">
        <v>2910</v>
      </c>
      <c r="M67">
        <v>775</v>
      </c>
      <c r="N67" s="8">
        <v>0.1970619</v>
      </c>
      <c r="O67" s="8">
        <v>0.0170124</v>
      </c>
      <c r="P67" s="8">
        <v>0.8378503017005363</v>
      </c>
      <c r="Q67" s="8">
        <v>0.8675643965811377</v>
      </c>
      <c r="R67" s="56">
        <f>SUM(Q$63:Q67)/S67</f>
        <v>0.699144476472448</v>
      </c>
      <c r="S67" s="135">
        <f t="shared" si="2"/>
        <v>5</v>
      </c>
      <c r="T67" s="8">
        <v>0.12061825298984297</v>
      </c>
      <c r="U67" s="8">
        <v>0.023343326716019852</v>
      </c>
      <c r="V67" s="8">
        <v>254.28389830508473</v>
      </c>
      <c r="W67" s="8">
        <v>38.81699346405229</v>
      </c>
      <c r="X67" s="8">
        <v>0.1970619</v>
      </c>
      <c r="Y67" s="8">
        <v>0.0170124</v>
      </c>
      <c r="Z67" s="8">
        <f t="shared" si="3"/>
        <v>0.9205303952879911</v>
      </c>
      <c r="AA67">
        <v>60011</v>
      </c>
      <c r="AB67">
        <v>5939</v>
      </c>
      <c r="AC67">
        <v>236</v>
      </c>
      <c r="AD67">
        <v>153</v>
      </c>
    </row>
    <row r="68" spans="1:30" ht="12.75">
      <c r="A68">
        <v>82</v>
      </c>
      <c r="B68" t="s">
        <v>102</v>
      </c>
      <c r="C68">
        <v>1900</v>
      </c>
      <c r="D68">
        <v>1900</v>
      </c>
      <c r="E68" s="8">
        <v>0.828197056718968</v>
      </c>
      <c r="F68" s="5" t="s">
        <v>20</v>
      </c>
      <c r="G68" s="5" t="s">
        <v>20</v>
      </c>
      <c r="H68" s="15">
        <v>0</v>
      </c>
      <c r="I68">
        <v>0</v>
      </c>
      <c r="J68">
        <v>1</v>
      </c>
      <c r="K68">
        <v>59</v>
      </c>
      <c r="L68">
        <v>1003</v>
      </c>
      <c r="M68">
        <v>2000</v>
      </c>
      <c r="N68" s="8">
        <v>0.5783657</v>
      </c>
      <c r="O68" s="8">
        <v>0.1199774</v>
      </c>
      <c r="P68" s="8">
        <v>0.8455554477906144</v>
      </c>
      <c r="Q68" s="8">
        <v>0.8917887979325506</v>
      </c>
      <c r="R68" s="56">
        <f>SUM(Q$63:Q68)/S68</f>
        <v>0.7312518633824651</v>
      </c>
      <c r="S68" s="135">
        <f t="shared" si="2"/>
        <v>6</v>
      </c>
      <c r="T68" s="8">
        <v>0.5617279038296121</v>
      </c>
      <c r="U68" s="8">
        <v>0.10260215908627751</v>
      </c>
      <c r="V68" s="8">
        <v>100.88037529319782</v>
      </c>
      <c r="W68" s="8">
        <v>12.241</v>
      </c>
      <c r="X68" s="8">
        <v>0.5783657</v>
      </c>
      <c r="Y68" s="8">
        <v>0.1199774</v>
      </c>
      <c r="Z68" s="8">
        <f t="shared" si="3"/>
        <v>0.828197056718968</v>
      </c>
      <c r="AA68">
        <v>258052</v>
      </c>
      <c r="AB68">
        <v>12241</v>
      </c>
      <c r="AC68">
        <v>2558</v>
      </c>
      <c r="AD68">
        <v>1000</v>
      </c>
    </row>
    <row r="69" spans="1:30" ht="12.75">
      <c r="A69">
        <v>100</v>
      </c>
      <c r="B69" t="s">
        <v>124</v>
      </c>
      <c r="C69">
        <v>1912</v>
      </c>
      <c r="D69">
        <v>1913</v>
      </c>
      <c r="E69" s="8">
        <v>0.3016588723197741</v>
      </c>
      <c r="F69" s="5" t="s">
        <v>20</v>
      </c>
      <c r="G69" s="5" t="s">
        <v>20</v>
      </c>
      <c r="H69" s="15">
        <v>0</v>
      </c>
      <c r="I69">
        <v>0</v>
      </c>
      <c r="J69">
        <v>1</v>
      </c>
      <c r="K69">
        <v>185</v>
      </c>
      <c r="L69">
        <v>52000</v>
      </c>
      <c r="M69">
        <v>30000</v>
      </c>
      <c r="N69" s="8">
        <v>0.0068374</v>
      </c>
      <c r="O69" s="8">
        <v>0.0158286</v>
      </c>
      <c r="P69" s="8">
        <v>0.3027263606168368</v>
      </c>
      <c r="Q69" s="8">
        <v>0.40707451166246217</v>
      </c>
      <c r="R69" s="56">
        <f>SUM(Q$63:Q69)/S69</f>
        <v>0.6849408131367504</v>
      </c>
      <c r="S69" s="135">
        <f t="shared" si="2"/>
        <v>7</v>
      </c>
      <c r="T69" s="8">
        <v>0.013769333366228364</v>
      </c>
      <c r="U69" s="8">
        <v>0.03171508807025276</v>
      </c>
      <c r="V69" s="8">
        <v>33.66386554621849</v>
      </c>
      <c r="W69" s="8">
        <v>49.03319502074689</v>
      </c>
      <c r="X69" s="8">
        <v>0.0073417</v>
      </c>
      <c r="Y69" s="8">
        <v>0.0175788</v>
      </c>
      <c r="Z69" s="8">
        <f t="shared" si="3"/>
        <v>0.2946048434020184</v>
      </c>
      <c r="AA69">
        <v>4006</v>
      </c>
      <c r="AB69">
        <v>11817</v>
      </c>
      <c r="AC69">
        <v>119</v>
      </c>
      <c r="AD69">
        <v>241</v>
      </c>
    </row>
    <row r="70" spans="1:30" ht="12.75">
      <c r="A70">
        <v>103</v>
      </c>
      <c r="B70" t="s">
        <v>105</v>
      </c>
      <c r="C70">
        <v>1913</v>
      </c>
      <c r="D70">
        <v>1913</v>
      </c>
      <c r="E70" s="8">
        <v>0.3668945481468367</v>
      </c>
      <c r="F70" s="5" t="s">
        <v>20</v>
      </c>
      <c r="G70" s="5" t="s">
        <v>20</v>
      </c>
      <c r="H70" s="15">
        <v>0</v>
      </c>
      <c r="I70">
        <v>3</v>
      </c>
      <c r="J70">
        <v>1</v>
      </c>
      <c r="K70">
        <v>31</v>
      </c>
      <c r="L70">
        <v>42500</v>
      </c>
      <c r="M70">
        <v>18500</v>
      </c>
      <c r="N70" s="8">
        <v>0.0091181</v>
      </c>
      <c r="O70" s="8">
        <v>0.015734</v>
      </c>
      <c r="P70" s="8">
        <v>0.33133396102161666</v>
      </c>
      <c r="Q70" s="8">
        <v>0.9059301263876207</v>
      </c>
      <c r="R70" s="56">
        <f>SUM(Q$63:Q70)/S70</f>
        <v>0.7125644772931092</v>
      </c>
      <c r="S70" s="135">
        <f t="shared" si="2"/>
        <v>8</v>
      </c>
      <c r="T70" s="8">
        <v>0.022137258895126855</v>
      </c>
      <c r="U70" s="8">
        <v>0.044675267134109825</v>
      </c>
      <c r="V70" s="8">
        <v>26.353448275862068</v>
      </c>
      <c r="W70" s="8">
        <v>2.7364864864864864</v>
      </c>
      <c r="X70" s="8">
        <v>0.0320371</v>
      </c>
      <c r="Y70" s="8">
        <v>0.015734</v>
      </c>
      <c r="Z70" s="8">
        <f t="shared" si="3"/>
        <v>0.6706376868022716</v>
      </c>
      <c r="AA70">
        <v>6114</v>
      </c>
      <c r="AB70">
        <v>1620</v>
      </c>
      <c r="AC70">
        <v>232</v>
      </c>
      <c r="AD70">
        <v>592</v>
      </c>
    </row>
    <row r="71" spans="1:30" ht="12.75">
      <c r="A71">
        <v>112</v>
      </c>
      <c r="B71" t="s">
        <v>125</v>
      </c>
      <c r="C71">
        <v>1919</v>
      </c>
      <c r="D71">
        <v>1919</v>
      </c>
      <c r="E71" s="8">
        <v>0.8248436972145479</v>
      </c>
      <c r="F71" s="5" t="s">
        <v>20</v>
      </c>
      <c r="G71" s="5" t="s">
        <v>20</v>
      </c>
      <c r="H71" s="15">
        <v>0</v>
      </c>
      <c r="I71">
        <v>0</v>
      </c>
      <c r="J71">
        <v>1</v>
      </c>
      <c r="K71">
        <v>111</v>
      </c>
      <c r="L71">
        <v>5000</v>
      </c>
      <c r="M71">
        <v>6000</v>
      </c>
      <c r="N71" s="8">
        <v>0.0178238</v>
      </c>
      <c r="O71" s="8">
        <v>0.0037849</v>
      </c>
      <c r="P71" s="8">
        <v>0.9324685779558191</v>
      </c>
      <c r="Q71" s="8">
        <v>0.22789567282867257</v>
      </c>
      <c r="R71" s="56">
        <f>SUM(Q$63:Q71)/S71</f>
        <v>0.6587123879081719</v>
      </c>
      <c r="S71" s="135">
        <f t="shared" si="2"/>
        <v>9</v>
      </c>
      <c r="T71" s="8">
        <v>0.01900403694999306</v>
      </c>
      <c r="U71" s="8">
        <v>0.0013763140873085762</v>
      </c>
      <c r="V71" s="8">
        <v>104.77149321266968</v>
      </c>
      <c r="W71" s="8">
        <v>354.962962962963</v>
      </c>
      <c r="X71" s="8">
        <v>0.0178238</v>
      </c>
      <c r="Y71" s="8">
        <v>0.0037849</v>
      </c>
      <c r="Z71" s="8">
        <f t="shared" si="3"/>
        <v>0.8248436972145479</v>
      </c>
      <c r="AA71">
        <v>46309</v>
      </c>
      <c r="AB71">
        <v>9584</v>
      </c>
      <c r="AC71">
        <v>442</v>
      </c>
      <c r="AD71">
        <v>27</v>
      </c>
    </row>
    <row r="72" spans="1:30" ht="12.75">
      <c r="A72">
        <v>117</v>
      </c>
      <c r="B72" t="s">
        <v>159</v>
      </c>
      <c r="C72">
        <v>1920</v>
      </c>
      <c r="D72">
        <v>1920</v>
      </c>
      <c r="E72" s="8">
        <v>0.9480555739747397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140</v>
      </c>
      <c r="L72">
        <v>500</v>
      </c>
      <c r="M72">
        <v>500</v>
      </c>
      <c r="N72" s="8">
        <v>0.0271653</v>
      </c>
      <c r="O72" s="8">
        <v>0.0014884</v>
      </c>
      <c r="P72" s="8">
        <v>0.9426787004353089</v>
      </c>
      <c r="Q72" s="8">
        <v>0.11325640983619169</v>
      </c>
      <c r="R72" s="56">
        <f>SUM(Q$63:Q72)/S72</f>
        <v>0.6041667901009738</v>
      </c>
      <c r="S72" s="135">
        <f t="shared" si="2"/>
        <v>10</v>
      </c>
      <c r="T72" s="8">
        <v>0.04385818257291064</v>
      </c>
      <c r="U72" s="8">
        <v>0.0026668768695673377</v>
      </c>
      <c r="V72" s="8">
        <v>14.08004158004158</v>
      </c>
      <c r="W72" s="8">
        <v>110.24</v>
      </c>
      <c r="X72" s="8">
        <v>0.0271653</v>
      </c>
      <c r="Y72" s="8">
        <v>0.0014884</v>
      </c>
      <c r="Z72" s="8">
        <f t="shared" si="3"/>
        <v>0.9480555739747397</v>
      </c>
      <c r="AA72">
        <v>13545</v>
      </c>
      <c r="AB72">
        <v>5512</v>
      </c>
      <c r="AC72">
        <v>962</v>
      </c>
      <c r="AD72">
        <v>50</v>
      </c>
    </row>
    <row r="73" spans="1:30" ht="12.75">
      <c r="A73">
        <v>121</v>
      </c>
      <c r="B73" t="s">
        <v>161</v>
      </c>
      <c r="C73">
        <v>1931</v>
      </c>
      <c r="D73">
        <v>1933</v>
      </c>
      <c r="E73" s="8">
        <v>0.24698252729322523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505</v>
      </c>
      <c r="L73">
        <v>10000</v>
      </c>
      <c r="M73">
        <v>50000</v>
      </c>
      <c r="N73" s="8">
        <v>0.0411423</v>
      </c>
      <c r="O73" s="8">
        <v>0.1254375</v>
      </c>
      <c r="P73" s="8">
        <v>0.21630038701412363</v>
      </c>
      <c r="Q73" s="8">
        <v>0.9463146281269276</v>
      </c>
      <c r="R73" s="56">
        <f>SUM(Q$63:Q73)/S73</f>
        <v>0.6352711390124242</v>
      </c>
      <c r="S73" s="135">
        <f t="shared" si="2"/>
        <v>11</v>
      </c>
      <c r="T73" s="8">
        <v>0.04103232805414611</v>
      </c>
      <c r="U73" s="8">
        <v>0.14866834063428694</v>
      </c>
      <c r="V73" s="8">
        <v>760.8767123287671</v>
      </c>
      <c r="W73" s="8">
        <v>43.16529411764706</v>
      </c>
      <c r="X73" s="8">
        <v>0.0491846</v>
      </c>
      <c r="Y73" s="8">
        <v>0.1225847</v>
      </c>
      <c r="Z73" s="8">
        <f t="shared" si="3"/>
        <v>0.2863410399879373</v>
      </c>
      <c r="AA73">
        <v>222176</v>
      </c>
      <c r="AB73">
        <v>73381</v>
      </c>
      <c r="AC73">
        <v>292</v>
      </c>
      <c r="AD73">
        <v>1700</v>
      </c>
    </row>
    <row r="74" spans="1:30" ht="12.75">
      <c r="A74">
        <v>124</v>
      </c>
      <c r="B74" t="s">
        <v>162</v>
      </c>
      <c r="C74">
        <v>1932</v>
      </c>
      <c r="D74">
        <v>1935</v>
      </c>
      <c r="E74" s="8">
        <v>0.3309332335889284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1093</v>
      </c>
      <c r="L74">
        <v>36000</v>
      </c>
      <c r="M74">
        <v>56661</v>
      </c>
      <c r="N74" s="8">
        <v>0.0003539</v>
      </c>
      <c r="O74" s="8">
        <v>0.0007155</v>
      </c>
      <c r="P74" s="8">
        <v>0.32966936270651137</v>
      </c>
      <c r="Q74" s="8">
        <v>0.5925718290119132</v>
      </c>
      <c r="R74" s="56">
        <f>SUM(Q$63:Q74)/S74</f>
        <v>0.6317128631790482</v>
      </c>
      <c r="S74" s="135">
        <f t="shared" si="2"/>
        <v>12</v>
      </c>
      <c r="T74" s="8">
        <v>0.00042565598322994596</v>
      </c>
      <c r="U74" s="8">
        <v>0.0008655042863668584</v>
      </c>
      <c r="V74" s="8">
        <v>604</v>
      </c>
      <c r="W74" s="8">
        <v>415.2857142857143</v>
      </c>
      <c r="X74" s="8">
        <v>0.0006086</v>
      </c>
      <c r="Y74" s="8">
        <v>0.0018463</v>
      </c>
      <c r="Z74" s="8">
        <f t="shared" si="3"/>
        <v>0.2479123385881299</v>
      </c>
      <c r="AA74">
        <v>1812</v>
      </c>
      <c r="AB74">
        <v>2907</v>
      </c>
      <c r="AC74">
        <v>3</v>
      </c>
      <c r="AD74">
        <v>7</v>
      </c>
    </row>
    <row r="75" spans="1:30" ht="12.75">
      <c r="A75">
        <v>142</v>
      </c>
      <c r="B75" t="s">
        <v>42</v>
      </c>
      <c r="C75">
        <v>1939</v>
      </c>
      <c r="D75">
        <v>1940</v>
      </c>
      <c r="E75" s="8">
        <v>0.9871800002572719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104</v>
      </c>
      <c r="L75">
        <v>50000</v>
      </c>
      <c r="M75">
        <v>24900</v>
      </c>
      <c r="N75" s="8">
        <v>0.1381359</v>
      </c>
      <c r="O75" s="8">
        <v>0.0017939</v>
      </c>
      <c r="P75" s="8">
        <v>0.984499218555333</v>
      </c>
      <c r="Q75" s="8">
        <v>0.6437478977254804</v>
      </c>
      <c r="R75" s="56">
        <f>SUM(Q$63:Q75)/S75</f>
        <v>0.6326386350672354</v>
      </c>
      <c r="S75" s="135">
        <f t="shared" si="2"/>
        <v>13</v>
      </c>
      <c r="T75" s="8">
        <v>0.16876084591280838</v>
      </c>
      <c r="U75" s="8">
        <v>0.002657112306041456</v>
      </c>
      <c r="V75" s="8">
        <v>3344.9541643376187</v>
      </c>
      <c r="W75" s="8">
        <v>1851.1081081081081</v>
      </c>
      <c r="X75" s="8">
        <v>0.1373449</v>
      </c>
      <c r="Y75" s="8">
        <v>0.0033642</v>
      </c>
      <c r="Z75" s="8">
        <f t="shared" si="3"/>
        <v>0.9760910985856636</v>
      </c>
      <c r="AA75">
        <v>5984123</v>
      </c>
      <c r="AB75">
        <v>68491</v>
      </c>
      <c r="AC75">
        <v>1789</v>
      </c>
      <c r="AD75">
        <v>37</v>
      </c>
    </row>
    <row r="76" spans="1:30" ht="12.75">
      <c r="A76">
        <v>154</v>
      </c>
      <c r="B76" t="s">
        <v>62</v>
      </c>
      <c r="C76">
        <v>1956</v>
      </c>
      <c r="D76">
        <v>1956</v>
      </c>
      <c r="E76" s="8">
        <v>0.9713255800154276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23</v>
      </c>
      <c r="L76">
        <v>1500</v>
      </c>
      <c r="M76">
        <v>2502</v>
      </c>
      <c r="N76" s="8">
        <v>0.1702454</v>
      </c>
      <c r="O76" s="8">
        <v>0.0050258</v>
      </c>
      <c r="P76" s="8">
        <v>0.9765119913420659</v>
      </c>
      <c r="Q76" s="8">
        <v>0.8413251598199893</v>
      </c>
      <c r="R76" s="56">
        <f>SUM(Q$63:Q76)/S76</f>
        <v>0.6475448154067178</v>
      </c>
      <c r="S76" s="135">
        <f t="shared" si="2"/>
        <v>14</v>
      </c>
      <c r="T76" s="8">
        <v>0.26089714404668085</v>
      </c>
      <c r="U76" s="8">
        <v>0.00627534984980245</v>
      </c>
      <c r="V76" s="8">
        <v>5244.981960784314</v>
      </c>
      <c r="W76" s="8">
        <v>989.2093023255813</v>
      </c>
      <c r="X76" s="8">
        <v>0.1702454</v>
      </c>
      <c r="Y76" s="8">
        <v>0.0050258</v>
      </c>
      <c r="Z76" s="8">
        <f t="shared" si="3"/>
        <v>0.9713255800154276</v>
      </c>
      <c r="AA76">
        <v>26749408</v>
      </c>
      <c r="AB76">
        <v>212680</v>
      </c>
      <c r="AC76">
        <v>5100</v>
      </c>
      <c r="AD76">
        <v>215</v>
      </c>
    </row>
    <row r="77" spans="1:30" ht="12.75">
      <c r="A77">
        <v>160</v>
      </c>
      <c r="B77" t="s">
        <v>166</v>
      </c>
      <c r="C77">
        <v>1962</v>
      </c>
      <c r="D77">
        <v>1962</v>
      </c>
      <c r="E77" s="8">
        <v>0.6784134036478943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34</v>
      </c>
      <c r="L77">
        <v>500</v>
      </c>
      <c r="M77">
        <v>1353</v>
      </c>
      <c r="N77" s="8">
        <v>0.1038925</v>
      </c>
      <c r="O77" s="8">
        <v>0.0492479</v>
      </c>
      <c r="P77" s="8">
        <v>0.7947868319369089</v>
      </c>
      <c r="Q77" s="8">
        <v>0.7809987361309669</v>
      </c>
      <c r="R77" s="56">
        <f>SUM(Q$63:Q77)/S77</f>
        <v>0.6564417434550011</v>
      </c>
      <c r="S77" s="135">
        <f t="shared" si="2"/>
        <v>15</v>
      </c>
      <c r="T77" s="8">
        <v>0.09036723594385046</v>
      </c>
      <c r="U77" s="8">
        <v>0.023332730276807698</v>
      </c>
      <c r="V77" s="8">
        <v>4056.391304347826</v>
      </c>
      <c r="W77" s="8">
        <v>1137.46</v>
      </c>
      <c r="X77" s="8">
        <v>0.1038925</v>
      </c>
      <c r="Y77" s="8">
        <v>0.0492479</v>
      </c>
      <c r="Z77" s="8">
        <f t="shared" si="3"/>
        <v>0.6784134036478943</v>
      </c>
      <c r="AA77">
        <v>9329700</v>
      </c>
      <c r="AB77">
        <v>909968</v>
      </c>
      <c r="AC77">
        <v>2300</v>
      </c>
      <c r="AD77">
        <v>800</v>
      </c>
    </row>
    <row r="78" spans="1:30" ht="12.75">
      <c r="A78">
        <v>163</v>
      </c>
      <c r="B78" t="s">
        <v>71</v>
      </c>
      <c r="C78">
        <v>1965</v>
      </c>
      <c r="D78">
        <v>1975</v>
      </c>
      <c r="E78" s="8">
        <v>0.018180767131692897</v>
      </c>
      <c r="F78" s="5" t="s">
        <v>20</v>
      </c>
      <c r="G78" s="5" t="s">
        <v>20</v>
      </c>
      <c r="H78" s="15">
        <v>0</v>
      </c>
      <c r="I78">
        <v>4</v>
      </c>
      <c r="J78">
        <v>2</v>
      </c>
      <c r="K78">
        <v>3735</v>
      </c>
      <c r="L78">
        <v>700000</v>
      </c>
      <c r="M78">
        <v>321442</v>
      </c>
      <c r="N78" s="8">
        <v>0.0039942</v>
      </c>
      <c r="O78" s="8">
        <v>0.21569950000000002</v>
      </c>
      <c r="P78" s="8">
        <v>0.028318806958651487</v>
      </c>
      <c r="Q78" s="8">
        <v>0.08307894484962873</v>
      </c>
      <c r="R78" s="56">
        <f>SUM(Q$63:Q78)/S78</f>
        <v>0.6206065685421652</v>
      </c>
      <c r="S78" s="135">
        <f t="shared" si="2"/>
        <v>16</v>
      </c>
      <c r="T78" s="8">
        <v>0.007406710396724381</v>
      </c>
      <c r="U78" s="8">
        <v>0.2541406919193046</v>
      </c>
      <c r="V78" s="8">
        <v>1465.5078125</v>
      </c>
      <c r="W78" s="8">
        <v>16174.434716290421</v>
      </c>
      <c r="X78" s="8">
        <v>0.0068374</v>
      </c>
      <c r="Y78" s="8">
        <v>0.0075915999999999996</v>
      </c>
      <c r="Z78" s="8">
        <f t="shared" si="3"/>
        <v>0.47386513271883013</v>
      </c>
      <c r="AA78">
        <v>375170</v>
      </c>
      <c r="AB78">
        <v>53019797</v>
      </c>
      <c r="AC78">
        <v>256</v>
      </c>
      <c r="AD78">
        <v>3278</v>
      </c>
    </row>
    <row r="79" spans="1:30" ht="12.75">
      <c r="A79">
        <v>178</v>
      </c>
      <c r="B79" t="s">
        <v>169</v>
      </c>
      <c r="C79">
        <v>1971</v>
      </c>
      <c r="D79">
        <v>1971</v>
      </c>
      <c r="E79" s="8">
        <v>0.8598971805483704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15</v>
      </c>
      <c r="L79">
        <v>8000</v>
      </c>
      <c r="M79">
        <v>3000</v>
      </c>
      <c r="N79" s="8">
        <v>0.0531898</v>
      </c>
      <c r="O79" s="8">
        <v>0.0086662</v>
      </c>
      <c r="P79" s="8">
        <v>0.7860613803730082</v>
      </c>
      <c r="Q79" s="8">
        <v>0.40668998844106125</v>
      </c>
      <c r="R79" s="56">
        <f>SUM(Q$63:Q79)/S79</f>
        <v>0.6080232403009238</v>
      </c>
      <c r="S79" s="135">
        <f t="shared" si="2"/>
        <v>17</v>
      </c>
      <c r="T79" s="8">
        <v>0.035129345112699877</v>
      </c>
      <c r="U79" s="8">
        <v>0.009560988224920672</v>
      </c>
      <c r="V79" s="8">
        <v>1233.8525641025642</v>
      </c>
      <c r="W79" s="8">
        <v>1800.0371287128712</v>
      </c>
      <c r="X79" s="8">
        <v>0.0531898</v>
      </c>
      <c r="Y79" s="8">
        <v>0.0086662</v>
      </c>
      <c r="Z79" s="8">
        <f t="shared" si="3"/>
        <v>0.8598971805483704</v>
      </c>
      <c r="AA79">
        <v>1924810</v>
      </c>
      <c r="AB79">
        <v>727215</v>
      </c>
      <c r="AC79">
        <v>1560</v>
      </c>
      <c r="AD79">
        <v>404</v>
      </c>
    </row>
    <row r="80" spans="1:30" ht="12.75">
      <c r="A80">
        <v>184</v>
      </c>
      <c r="B80" t="s">
        <v>46</v>
      </c>
      <c r="C80">
        <v>1974</v>
      </c>
      <c r="D80">
        <v>1974</v>
      </c>
      <c r="E80" s="8">
        <v>0.9834900895643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13</v>
      </c>
      <c r="L80">
        <v>1000</v>
      </c>
      <c r="M80">
        <v>500</v>
      </c>
      <c r="N80" s="8">
        <v>0.0087627</v>
      </c>
      <c r="O80" s="8">
        <v>0.0001471</v>
      </c>
      <c r="P80" s="8">
        <v>0.9815898913066189</v>
      </c>
      <c r="Q80" s="8">
        <v>0.542426844878507</v>
      </c>
      <c r="R80" s="56">
        <f>SUM(Q$63:Q80)/S80</f>
        <v>0.6043789961107895</v>
      </c>
      <c r="S80" s="135">
        <f t="shared" si="2"/>
        <v>18</v>
      </c>
      <c r="T80" s="8">
        <v>0.012407029930862106</v>
      </c>
      <c r="U80" s="8">
        <v>0.00023269877941097707</v>
      </c>
      <c r="V80" s="8">
        <v>1980.3362369337979</v>
      </c>
      <c r="W80" s="8">
        <v>1670.5454545454545</v>
      </c>
      <c r="X80" s="8">
        <v>0.0087627</v>
      </c>
      <c r="Y80" s="8">
        <v>0.0001471</v>
      </c>
      <c r="Z80" s="8">
        <f t="shared" si="3"/>
        <v>0.9834900895643</v>
      </c>
      <c r="AA80">
        <v>1136713</v>
      </c>
      <c r="AB80">
        <v>18376</v>
      </c>
      <c r="AC80">
        <v>574</v>
      </c>
      <c r="AD80">
        <v>11</v>
      </c>
    </row>
    <row r="81" spans="16:18" ht="12.75">
      <c r="P81" t="s">
        <v>408</v>
      </c>
      <c r="Q81">
        <f>STDEVP(Q63:Q80)</f>
        <v>0.2697564192424478</v>
      </c>
      <c r="R81">
        <f>STDEVP(R63:R80)</f>
        <v>0.05865547766135625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tabColor indexed="40"/>
  </sheetPr>
  <dimension ref="A1:M78"/>
  <sheetViews>
    <sheetView zoomScale="85" zoomScaleNormal="85" workbookViewId="0" topLeftCell="A1">
      <selection activeCell="H42" sqref="H42"/>
    </sheetView>
  </sheetViews>
  <sheetFormatPr defaultColWidth="9.140625" defaultRowHeight="12.75"/>
  <cols>
    <col min="4" max="4" width="9.57421875" style="0" bestFit="1" customWidth="1"/>
    <col min="5" max="5" width="12.8515625" style="0" bestFit="1" customWidth="1"/>
    <col min="6" max="6" width="11.421875" style="0" bestFit="1" customWidth="1"/>
    <col min="7" max="7" width="11.7109375" style="0" bestFit="1" customWidth="1"/>
  </cols>
  <sheetData>
    <row r="1" spans="1:13" ht="26.25">
      <c r="A1" s="2" t="s">
        <v>2</v>
      </c>
      <c r="B1" s="2" t="s">
        <v>17</v>
      </c>
      <c r="C1" s="3" t="s">
        <v>129</v>
      </c>
      <c r="D1" s="3" t="s">
        <v>19</v>
      </c>
      <c r="E1" s="4" t="s">
        <v>26</v>
      </c>
      <c r="F1" s="3" t="s">
        <v>22</v>
      </c>
      <c r="G1" s="4" t="s">
        <v>25</v>
      </c>
      <c r="I1" t="s">
        <v>405</v>
      </c>
      <c r="J1" t="s">
        <v>2</v>
      </c>
      <c r="K1" t="s">
        <v>6</v>
      </c>
      <c r="M1" s="102"/>
    </row>
    <row r="2" spans="1:11" ht="12.75">
      <c r="A2">
        <v>1</v>
      </c>
      <c r="B2">
        <v>1823</v>
      </c>
      <c r="C2" s="8">
        <v>0.8294401951354046</v>
      </c>
      <c r="D2" s="5" t="s">
        <v>20</v>
      </c>
      <c r="E2" s="1">
        <v>1</v>
      </c>
      <c r="F2" s="5" t="s">
        <v>20</v>
      </c>
      <c r="G2" s="1">
        <v>1</v>
      </c>
      <c r="J2">
        <v>1</v>
      </c>
      <c r="K2">
        <v>1</v>
      </c>
    </row>
    <row r="3" spans="1:11" ht="12.75">
      <c r="A3">
        <v>7</v>
      </c>
      <c r="B3">
        <v>1848</v>
      </c>
      <c r="C3" s="8">
        <v>0.8218463744627437</v>
      </c>
      <c r="D3" s="5" t="s">
        <v>20</v>
      </c>
      <c r="E3" s="1">
        <v>1</v>
      </c>
      <c r="F3" s="5" t="s">
        <v>20</v>
      </c>
      <c r="G3" s="1">
        <v>1</v>
      </c>
      <c r="J3">
        <v>1</v>
      </c>
      <c r="K3">
        <v>1</v>
      </c>
    </row>
    <row r="4" spans="1:11" ht="12.75">
      <c r="A4">
        <v>13</v>
      </c>
      <c r="B4">
        <v>1848</v>
      </c>
      <c r="C4" s="8">
        <v>0.8940127900037573</v>
      </c>
      <c r="D4" s="5" t="s">
        <v>20</v>
      </c>
      <c r="E4" s="1">
        <v>1</v>
      </c>
      <c r="F4" s="5" t="s">
        <v>8</v>
      </c>
      <c r="G4" s="1">
        <v>0.6666666666666666</v>
      </c>
      <c r="J4">
        <v>1</v>
      </c>
      <c r="K4">
        <v>0.6666666666666666</v>
      </c>
    </row>
    <row r="5" spans="1:11" ht="12.75">
      <c r="A5">
        <v>16</v>
      </c>
      <c r="B5">
        <v>1849</v>
      </c>
      <c r="C5" s="8">
        <v>0.9444086844946271</v>
      </c>
      <c r="D5" s="5" t="s">
        <v>20</v>
      </c>
      <c r="E5" s="1">
        <v>1</v>
      </c>
      <c r="F5" s="5" t="s">
        <v>20</v>
      </c>
      <c r="G5" s="1">
        <v>0.75</v>
      </c>
      <c r="J5">
        <v>1</v>
      </c>
      <c r="K5">
        <v>0.75</v>
      </c>
    </row>
    <row r="6" spans="1:11" ht="12.75">
      <c r="A6">
        <v>25</v>
      </c>
      <c r="B6">
        <v>1857</v>
      </c>
      <c r="C6" s="8">
        <v>0.980779417203299</v>
      </c>
      <c r="D6" s="5" t="s">
        <v>20</v>
      </c>
      <c r="E6" s="1">
        <v>1</v>
      </c>
      <c r="F6" s="5" t="s">
        <v>20</v>
      </c>
      <c r="G6" s="1">
        <v>0.8</v>
      </c>
      <c r="J6">
        <v>1</v>
      </c>
      <c r="K6">
        <v>0.8</v>
      </c>
    </row>
    <row r="7" spans="1:11" ht="12.75">
      <c r="A7">
        <v>31</v>
      </c>
      <c r="B7">
        <v>1860</v>
      </c>
      <c r="C7" s="8">
        <v>0.9081070244114609</v>
      </c>
      <c r="D7" s="5" t="s">
        <v>20</v>
      </c>
      <c r="E7" s="1">
        <v>1</v>
      </c>
      <c r="F7" s="5" t="s">
        <v>20</v>
      </c>
      <c r="G7" s="1">
        <v>0.8333333333333334</v>
      </c>
      <c r="J7">
        <v>1</v>
      </c>
      <c r="K7">
        <v>0.8333333333333334</v>
      </c>
    </row>
    <row r="8" spans="1:11" ht="12.75">
      <c r="A8">
        <v>34</v>
      </c>
      <c r="B8">
        <v>1860</v>
      </c>
      <c r="C8" s="8">
        <v>0.8617575609800151</v>
      </c>
      <c r="D8" s="5" t="s">
        <v>20</v>
      </c>
      <c r="E8" s="1">
        <v>1</v>
      </c>
      <c r="F8" s="5" t="s">
        <v>20</v>
      </c>
      <c r="G8" s="1">
        <v>0.8571428571428571</v>
      </c>
      <c r="J8">
        <v>1</v>
      </c>
      <c r="K8">
        <v>0.8571428571428571</v>
      </c>
    </row>
    <row r="9" spans="1:11" ht="12.75">
      <c r="A9">
        <v>43</v>
      </c>
      <c r="B9">
        <v>1863</v>
      </c>
      <c r="C9" s="8">
        <v>0.7650384651033459</v>
      </c>
      <c r="D9" s="5" t="s">
        <v>20</v>
      </c>
      <c r="E9" s="1">
        <v>1</v>
      </c>
      <c r="F9" s="5" t="s">
        <v>20</v>
      </c>
      <c r="G9" s="1">
        <v>0.875</v>
      </c>
      <c r="J9">
        <v>1</v>
      </c>
      <c r="K9">
        <v>0.875</v>
      </c>
    </row>
    <row r="10" spans="1:11" ht="12.75">
      <c r="A10">
        <v>46</v>
      </c>
      <c r="B10">
        <v>1864</v>
      </c>
      <c r="C10" s="8">
        <v>0.9688964742707553</v>
      </c>
      <c r="D10" s="5" t="s">
        <v>20</v>
      </c>
      <c r="E10" s="1">
        <v>1</v>
      </c>
      <c r="F10" s="5" t="s">
        <v>9</v>
      </c>
      <c r="G10" s="1">
        <v>0.7777777777777778</v>
      </c>
      <c r="J10">
        <v>1</v>
      </c>
      <c r="K10">
        <v>0.7777777777777778</v>
      </c>
    </row>
    <row r="11" spans="1:11" ht="12.75">
      <c r="A11">
        <v>52</v>
      </c>
      <c r="B11">
        <v>1866</v>
      </c>
      <c r="C11" s="8">
        <v>0.9288763259582288</v>
      </c>
      <c r="D11" s="5" t="s">
        <v>21</v>
      </c>
      <c r="E11" s="1">
        <v>0.9</v>
      </c>
      <c r="F11" s="5" t="s">
        <v>7</v>
      </c>
      <c r="G11" s="1">
        <v>0.7</v>
      </c>
      <c r="J11">
        <v>0.9</v>
      </c>
      <c r="K11">
        <v>0.7</v>
      </c>
    </row>
    <row r="12" spans="1:11" ht="12.75">
      <c r="A12">
        <v>40</v>
      </c>
      <c r="B12">
        <v>1867</v>
      </c>
      <c r="C12" s="8">
        <v>0.9531609277994941</v>
      </c>
      <c r="D12" s="5" t="s">
        <v>21</v>
      </c>
      <c r="E12" s="1">
        <v>0.8181818181818182</v>
      </c>
      <c r="F12" s="5" t="s">
        <v>21</v>
      </c>
      <c r="G12" s="1">
        <v>0.6363636363636364</v>
      </c>
      <c r="J12">
        <v>0.8181818181818182</v>
      </c>
      <c r="K12">
        <v>0.6363636363636364</v>
      </c>
    </row>
    <row r="13" spans="1:11" ht="12.75">
      <c r="A13">
        <v>49</v>
      </c>
      <c r="B13">
        <v>1870</v>
      </c>
      <c r="C13" s="8">
        <v>0.8222739272450669</v>
      </c>
      <c r="D13" s="5" t="s">
        <v>20</v>
      </c>
      <c r="E13" s="1">
        <v>0.8333333333333334</v>
      </c>
      <c r="F13" s="5" t="s">
        <v>20</v>
      </c>
      <c r="G13" s="1">
        <v>0.6666666666666666</v>
      </c>
      <c r="J13">
        <v>0.8333333333333334</v>
      </c>
      <c r="K13">
        <v>0.6666666666666666</v>
      </c>
    </row>
    <row r="14" spans="1:11" ht="12.75">
      <c r="A14">
        <v>61</v>
      </c>
      <c r="B14">
        <v>1878</v>
      </c>
      <c r="C14" s="8">
        <v>0.7969822950027192</v>
      </c>
      <c r="D14" s="5" t="s">
        <v>20</v>
      </c>
      <c r="E14" s="1">
        <v>0.8461538461538461</v>
      </c>
      <c r="F14" s="5" t="s">
        <v>20</v>
      </c>
      <c r="G14" s="1">
        <v>0.6923076923076923</v>
      </c>
      <c r="J14">
        <v>0.8461538461538461</v>
      </c>
      <c r="K14">
        <v>0.6923076923076923</v>
      </c>
    </row>
    <row r="15" spans="1:11" ht="12.75">
      <c r="A15">
        <v>65</v>
      </c>
      <c r="B15">
        <v>1882</v>
      </c>
      <c r="C15" s="8">
        <v>0.9810956784759003</v>
      </c>
      <c r="D15" s="5" t="s">
        <v>20</v>
      </c>
      <c r="E15" s="1">
        <v>0.8571428571428571</v>
      </c>
      <c r="F15" s="5" t="s">
        <v>20</v>
      </c>
      <c r="G15" s="1">
        <v>0.7142857142857143</v>
      </c>
      <c r="J15">
        <v>0.8571428571428571</v>
      </c>
      <c r="K15">
        <v>0.7142857142857143</v>
      </c>
    </row>
    <row r="16" spans="1:12" ht="12.75">
      <c r="A16">
        <v>72</v>
      </c>
      <c r="B16">
        <v>1893</v>
      </c>
      <c r="C16" s="8">
        <v>0.9751782296490444</v>
      </c>
      <c r="D16" s="5" t="s">
        <v>20</v>
      </c>
      <c r="E16" s="1">
        <v>0.8666666666666667</v>
      </c>
      <c r="F16" s="5" t="s">
        <v>20</v>
      </c>
      <c r="G16" s="1">
        <v>0.7333333333333333</v>
      </c>
      <c r="J16">
        <v>0.8666666666666667</v>
      </c>
      <c r="K16">
        <v>0.7333333333333333</v>
      </c>
      <c r="L16">
        <f>AVERAGE(J16:K16)</f>
        <v>0.8</v>
      </c>
    </row>
    <row r="17" spans="1:11" ht="12.75">
      <c r="A17">
        <v>79</v>
      </c>
      <c r="B17">
        <v>1898</v>
      </c>
      <c r="C17" s="8">
        <v>0.9205303952879911</v>
      </c>
      <c r="D17" s="5" t="s">
        <v>20</v>
      </c>
      <c r="E17" s="1">
        <v>0.875</v>
      </c>
      <c r="F17" s="5" t="s">
        <v>20</v>
      </c>
      <c r="G17" s="1">
        <v>0.75</v>
      </c>
      <c r="H17" t="s">
        <v>404</v>
      </c>
      <c r="J17">
        <v>0.875</v>
      </c>
      <c r="K17">
        <v>0.75</v>
      </c>
    </row>
    <row r="18" spans="1:9" ht="12.75">
      <c r="A18">
        <v>82</v>
      </c>
      <c r="B18">
        <v>1900</v>
      </c>
      <c r="C18" s="8">
        <v>0.828197056718968</v>
      </c>
      <c r="D18" s="5" t="s">
        <v>20</v>
      </c>
      <c r="E18" s="1">
        <v>0.8823529411764706</v>
      </c>
      <c r="F18" s="5" t="s">
        <v>20</v>
      </c>
      <c r="G18" s="1">
        <v>0.7647058823529411</v>
      </c>
      <c r="H18" t="s">
        <v>2</v>
      </c>
      <c r="I18" t="s">
        <v>6</v>
      </c>
    </row>
    <row r="19" spans="1:9" ht="12.75">
      <c r="A19">
        <v>94</v>
      </c>
      <c r="B19">
        <v>1910</v>
      </c>
      <c r="C19" s="8">
        <v>0.9221056375600214</v>
      </c>
      <c r="D19" s="5" t="s">
        <v>20</v>
      </c>
      <c r="E19" s="1">
        <v>0.8888888888888888</v>
      </c>
      <c r="F19" s="5" t="s">
        <v>20</v>
      </c>
      <c r="G19" s="1">
        <v>0.7777777777777778</v>
      </c>
      <c r="H19">
        <v>1</v>
      </c>
      <c r="I19">
        <v>1</v>
      </c>
    </row>
    <row r="20" spans="1:9" ht="12.75">
      <c r="A20">
        <v>106</v>
      </c>
      <c r="B20">
        <v>1918</v>
      </c>
      <c r="C20" s="8">
        <v>0.9731086037636831</v>
      </c>
      <c r="D20" s="5" t="s">
        <v>21</v>
      </c>
      <c r="E20" s="1">
        <v>0.8421052631578947</v>
      </c>
      <c r="F20" s="5" t="s">
        <v>21</v>
      </c>
      <c r="G20" s="1">
        <v>0.7368421052631579</v>
      </c>
      <c r="H20">
        <v>0.5</v>
      </c>
      <c r="I20">
        <v>0.5</v>
      </c>
    </row>
    <row r="21" spans="1:9" ht="12.75">
      <c r="A21">
        <v>112</v>
      </c>
      <c r="B21">
        <v>1919</v>
      </c>
      <c r="C21" s="8">
        <v>0.8248436972145479</v>
      </c>
      <c r="D21" s="5" t="s">
        <v>20</v>
      </c>
      <c r="E21" s="1">
        <v>0.85</v>
      </c>
      <c r="F21" s="5" t="s">
        <v>20</v>
      </c>
      <c r="G21" s="1">
        <v>0.75</v>
      </c>
      <c r="H21">
        <v>0.6666666666666666</v>
      </c>
      <c r="I21">
        <v>0.6666666666666666</v>
      </c>
    </row>
    <row r="22" spans="1:9" ht="12.75">
      <c r="A22">
        <v>109</v>
      </c>
      <c r="B22">
        <v>1920</v>
      </c>
      <c r="C22" s="8">
        <v>0.7706129001955611</v>
      </c>
      <c r="D22" s="5" t="s">
        <v>21</v>
      </c>
      <c r="E22" s="1">
        <v>0.8095238095238095</v>
      </c>
      <c r="F22" s="5" t="s">
        <v>21</v>
      </c>
      <c r="G22" s="1">
        <v>0.7142857142857143</v>
      </c>
      <c r="H22">
        <v>0.5</v>
      </c>
      <c r="I22">
        <v>0.5</v>
      </c>
    </row>
    <row r="23" spans="1:9" ht="12.75">
      <c r="A23">
        <v>117</v>
      </c>
      <c r="B23">
        <v>1920</v>
      </c>
      <c r="C23" s="8">
        <v>0.9480555739747397</v>
      </c>
      <c r="D23" s="5" t="s">
        <v>20</v>
      </c>
      <c r="E23" s="1">
        <v>0.8181818181818182</v>
      </c>
      <c r="F23" s="5" t="s">
        <v>20</v>
      </c>
      <c r="G23" s="1">
        <v>0.7272727272727273</v>
      </c>
      <c r="H23">
        <v>0.6</v>
      </c>
      <c r="I23">
        <v>0.6</v>
      </c>
    </row>
    <row r="24" spans="1:9" ht="12.75">
      <c r="A24">
        <v>116</v>
      </c>
      <c r="B24">
        <v>1921</v>
      </c>
      <c r="C24" s="8">
        <v>0.9132831930895823</v>
      </c>
      <c r="D24" s="5" t="s">
        <v>5</v>
      </c>
      <c r="E24" s="1">
        <v>0.782608695652174</v>
      </c>
      <c r="F24" s="5" t="s">
        <v>21</v>
      </c>
      <c r="G24" s="1">
        <v>0.6956521739130435</v>
      </c>
      <c r="H24">
        <v>0.5</v>
      </c>
      <c r="I24">
        <v>0.5</v>
      </c>
    </row>
    <row r="25" spans="1:10" ht="12.75">
      <c r="A25">
        <v>127</v>
      </c>
      <c r="B25">
        <v>1936</v>
      </c>
      <c r="C25" s="8">
        <v>0.9228420320211695</v>
      </c>
      <c r="D25" s="5" t="s">
        <v>20</v>
      </c>
      <c r="E25" s="1">
        <v>0.7916666666666666</v>
      </c>
      <c r="F25" s="5" t="s">
        <v>21</v>
      </c>
      <c r="G25" s="1">
        <v>0.6666666666666666</v>
      </c>
      <c r="H25">
        <v>0.5714285714285714</v>
      </c>
      <c r="I25">
        <v>0.42857142857142855</v>
      </c>
      <c r="J25" t="s">
        <v>406</v>
      </c>
    </row>
    <row r="26" spans="1:11" ht="12.75">
      <c r="A26">
        <v>142</v>
      </c>
      <c r="B26">
        <v>1940</v>
      </c>
      <c r="C26" s="8">
        <v>0.9871800002572719</v>
      </c>
      <c r="D26" s="5" t="s">
        <v>20</v>
      </c>
      <c r="E26" s="1">
        <v>0.8</v>
      </c>
      <c r="F26" s="5" t="s">
        <v>20</v>
      </c>
      <c r="G26" s="1">
        <v>0.68</v>
      </c>
      <c r="H26">
        <v>0.625</v>
      </c>
      <c r="I26">
        <v>0.5</v>
      </c>
      <c r="J26" t="s">
        <v>2</v>
      </c>
      <c r="K26" t="s">
        <v>6</v>
      </c>
    </row>
    <row r="27" spans="1:9" ht="12.75">
      <c r="A27">
        <v>139</v>
      </c>
      <c r="B27">
        <v>1945</v>
      </c>
      <c r="C27" s="8">
        <v>0.9067031136156358</v>
      </c>
      <c r="D27" s="5" t="s">
        <v>21</v>
      </c>
      <c r="E27" s="1">
        <v>0.7692307692307693</v>
      </c>
      <c r="F27" s="5" t="s">
        <v>21</v>
      </c>
      <c r="G27" s="1">
        <v>0.6538461538461539</v>
      </c>
      <c r="H27">
        <v>0.5555555555555556</v>
      </c>
      <c r="I27">
        <v>0.4444444444444444</v>
      </c>
    </row>
    <row r="28" spans="1:11" ht="12.75">
      <c r="A28">
        <v>148</v>
      </c>
      <c r="B28">
        <v>1948</v>
      </c>
      <c r="C28" s="8">
        <v>0.8511948626171176</v>
      </c>
      <c r="D28" s="5" t="s">
        <v>21</v>
      </c>
      <c r="E28" s="1">
        <v>0.7407407407407407</v>
      </c>
      <c r="F28" s="5" t="s">
        <v>21</v>
      </c>
      <c r="G28" s="1">
        <v>0.6296296296296297</v>
      </c>
      <c r="H28">
        <v>0.5</v>
      </c>
      <c r="I28">
        <v>0.4</v>
      </c>
      <c r="J28">
        <v>0</v>
      </c>
      <c r="K28">
        <v>0</v>
      </c>
    </row>
    <row r="29" spans="1:11" ht="12.75">
      <c r="A29">
        <v>154</v>
      </c>
      <c r="B29">
        <v>1956</v>
      </c>
      <c r="C29" s="8">
        <v>0.9713255800154276</v>
      </c>
      <c r="D29" s="5" t="s">
        <v>20</v>
      </c>
      <c r="E29" s="1">
        <v>0.75</v>
      </c>
      <c r="F29" s="5" t="s">
        <v>20</v>
      </c>
      <c r="G29" s="1">
        <v>0.6428571428571429</v>
      </c>
      <c r="H29">
        <v>0.5454545454545454</v>
      </c>
      <c r="I29">
        <v>0.45454545454545453</v>
      </c>
      <c r="J29">
        <v>0.5</v>
      </c>
      <c r="K29">
        <v>0.5</v>
      </c>
    </row>
    <row r="30" spans="1:11" ht="12.75">
      <c r="A30">
        <v>157</v>
      </c>
      <c r="B30">
        <v>1956</v>
      </c>
      <c r="C30" s="8">
        <v>0.8147506168212625</v>
      </c>
      <c r="D30" s="5" t="s">
        <v>21</v>
      </c>
      <c r="E30" s="1">
        <v>0.7241379310344828</v>
      </c>
      <c r="F30" s="5" t="s">
        <v>21</v>
      </c>
      <c r="G30" s="1">
        <v>0.6206896551724138</v>
      </c>
      <c r="H30">
        <v>0.5</v>
      </c>
      <c r="I30">
        <v>0.4166666666666667</v>
      </c>
      <c r="J30">
        <v>0.3333333333333333</v>
      </c>
      <c r="K30">
        <v>0.3333333333333333</v>
      </c>
    </row>
    <row r="31" spans="1:11" ht="12.75">
      <c r="A31">
        <v>169</v>
      </c>
      <c r="B31">
        <v>1967</v>
      </c>
      <c r="C31" s="8">
        <v>0.8473669278705525</v>
      </c>
      <c r="D31" s="5" t="s">
        <v>21</v>
      </c>
      <c r="E31" s="1">
        <v>0.7</v>
      </c>
      <c r="F31" s="5" t="s">
        <v>21</v>
      </c>
      <c r="G31" s="1">
        <v>0.6</v>
      </c>
      <c r="H31">
        <v>0.46153846153846156</v>
      </c>
      <c r="I31">
        <v>0.38461538461538464</v>
      </c>
      <c r="J31">
        <v>0.25</v>
      </c>
      <c r="K31">
        <v>0.25</v>
      </c>
    </row>
    <row r="32" spans="1:11" ht="12.75">
      <c r="A32">
        <v>172</v>
      </c>
      <c r="B32">
        <v>1970</v>
      </c>
      <c r="C32" s="8">
        <v>0.7869404082593094</v>
      </c>
      <c r="D32" s="5" t="s">
        <v>5</v>
      </c>
      <c r="E32" s="1">
        <v>0.6774193548387096</v>
      </c>
      <c r="F32" s="5" t="s">
        <v>7</v>
      </c>
      <c r="G32" s="1">
        <v>0.5806451612903226</v>
      </c>
      <c r="H32">
        <v>0.42857142857142855</v>
      </c>
      <c r="I32">
        <v>0.35714285714285715</v>
      </c>
      <c r="J32">
        <v>0.2</v>
      </c>
      <c r="K32">
        <v>0.2</v>
      </c>
    </row>
    <row r="33" spans="1:11" ht="12.75">
      <c r="A33">
        <v>178</v>
      </c>
      <c r="B33">
        <v>1971</v>
      </c>
      <c r="C33" s="8">
        <v>0.8598971805483704</v>
      </c>
      <c r="D33" s="5" t="s">
        <v>20</v>
      </c>
      <c r="E33" s="1">
        <v>0.6875</v>
      </c>
      <c r="F33" s="5" t="s">
        <v>20</v>
      </c>
      <c r="G33" s="1">
        <v>0.59375</v>
      </c>
      <c r="H33">
        <v>0.4666666666666667</v>
      </c>
      <c r="I33">
        <v>0.4</v>
      </c>
      <c r="J33">
        <v>0.3333333333333333</v>
      </c>
      <c r="K33">
        <v>0.3333333333333333</v>
      </c>
    </row>
    <row r="34" spans="1:11" ht="12.75">
      <c r="A34">
        <v>181</v>
      </c>
      <c r="B34">
        <v>1973</v>
      </c>
      <c r="C34" s="8">
        <v>0.8019412097638516</v>
      </c>
      <c r="D34" s="5" t="s">
        <v>21</v>
      </c>
      <c r="E34" s="1">
        <v>0.6666666666666666</v>
      </c>
      <c r="F34" s="5" t="s">
        <v>7</v>
      </c>
      <c r="G34" s="1">
        <v>0.5757575757575758</v>
      </c>
      <c r="H34">
        <v>0.4375</v>
      </c>
      <c r="I34">
        <v>0.375</v>
      </c>
      <c r="J34">
        <v>0.2857142857142857</v>
      </c>
      <c r="K34">
        <v>0.2857142857142857</v>
      </c>
    </row>
    <row r="35" spans="1:11" ht="12.75">
      <c r="A35">
        <v>184</v>
      </c>
      <c r="B35">
        <v>1974</v>
      </c>
      <c r="C35" s="8">
        <v>0.9834900895643</v>
      </c>
      <c r="D35" s="5" t="s">
        <v>20</v>
      </c>
      <c r="E35" s="1">
        <v>0.6764705882352942</v>
      </c>
      <c r="F35" s="5" t="s">
        <v>20</v>
      </c>
      <c r="G35" s="1">
        <v>0.5882352941176471</v>
      </c>
      <c r="H35">
        <v>0.47058823529411764</v>
      </c>
      <c r="I35">
        <v>0.4117647058823529</v>
      </c>
      <c r="J35">
        <v>0.375</v>
      </c>
      <c r="K35">
        <v>0.375</v>
      </c>
    </row>
    <row r="36" spans="1:11" ht="12.75">
      <c r="A36">
        <v>187</v>
      </c>
      <c r="B36">
        <v>1979</v>
      </c>
      <c r="C36" s="8">
        <v>0.8918309050830214</v>
      </c>
      <c r="D36" s="5" t="s">
        <v>20</v>
      </c>
      <c r="E36" s="1">
        <v>0.6857142857142857</v>
      </c>
      <c r="F36" s="5" t="s">
        <v>20</v>
      </c>
      <c r="G36" s="1">
        <v>0.6</v>
      </c>
      <c r="H36">
        <v>0.5</v>
      </c>
      <c r="I36">
        <v>0.4444444444444444</v>
      </c>
      <c r="J36">
        <v>0.4444444444444444</v>
      </c>
      <c r="K36">
        <v>0.4444444444444444</v>
      </c>
    </row>
    <row r="37" spans="1:11" ht="12.75">
      <c r="A37">
        <v>193</v>
      </c>
      <c r="B37">
        <v>1979</v>
      </c>
      <c r="C37" s="8">
        <v>0.9294567425353907</v>
      </c>
      <c r="D37" s="5" t="s">
        <v>20</v>
      </c>
      <c r="E37" s="1">
        <v>0.6944444444444444</v>
      </c>
      <c r="F37" s="5" t="s">
        <v>20</v>
      </c>
      <c r="G37" s="1">
        <v>0.6111111111111112</v>
      </c>
      <c r="H37">
        <v>0.5263157894736842</v>
      </c>
      <c r="I37">
        <v>0.47368421052631576</v>
      </c>
      <c r="J37">
        <v>0.5</v>
      </c>
      <c r="K37">
        <v>0.5</v>
      </c>
    </row>
    <row r="38" spans="1:11" ht="12.75">
      <c r="A38">
        <v>208</v>
      </c>
      <c r="B38">
        <v>1987</v>
      </c>
      <c r="C38" s="8">
        <v>0.8930262159086979</v>
      </c>
      <c r="D38" s="5" t="s">
        <v>5</v>
      </c>
      <c r="E38" s="1">
        <v>0.6756756756756757</v>
      </c>
      <c r="F38" s="5" t="s">
        <v>7</v>
      </c>
      <c r="G38" s="1">
        <v>0.5945945945945946</v>
      </c>
      <c r="H38">
        <v>0.5</v>
      </c>
      <c r="I38">
        <v>0.45</v>
      </c>
      <c r="J38">
        <v>0.45454545454545453</v>
      </c>
      <c r="K38">
        <v>0.45454545454545453</v>
      </c>
    </row>
    <row r="39" spans="1:11" ht="12.75">
      <c r="A39">
        <v>211</v>
      </c>
      <c r="B39">
        <v>1991</v>
      </c>
      <c r="C39" s="8">
        <v>0.7805092240045198</v>
      </c>
      <c r="D39" s="5" t="s">
        <v>21</v>
      </c>
      <c r="E39" s="1">
        <v>0.6578947368421053</v>
      </c>
      <c r="F39" s="5" t="s">
        <v>21</v>
      </c>
      <c r="G39" s="1">
        <v>0.5789473684210527</v>
      </c>
      <c r="H39">
        <v>0.47619047619047616</v>
      </c>
      <c r="I39">
        <v>0.42857142857142855</v>
      </c>
      <c r="J39">
        <v>0.4166666666666667</v>
      </c>
      <c r="K39">
        <v>0.4166666666666667</v>
      </c>
    </row>
    <row r="40" spans="3:7" ht="12.75">
      <c r="C40" s="8"/>
      <c r="D40" s="5"/>
      <c r="E40" s="6"/>
      <c r="F40" s="5"/>
      <c r="G40" s="1"/>
    </row>
    <row r="41" spans="2:8" ht="12.75">
      <c r="B41">
        <v>1918</v>
      </c>
      <c r="C41" s="8" t="s">
        <v>20</v>
      </c>
      <c r="D41" s="5">
        <v>9</v>
      </c>
      <c r="E41" s="6" t="s">
        <v>11</v>
      </c>
      <c r="F41" s="5">
        <v>8</v>
      </c>
      <c r="G41" s="1"/>
      <c r="H41">
        <f>(H39+I39)/2</f>
        <v>0.45238095238095233</v>
      </c>
    </row>
    <row r="42" spans="3:7" ht="12.75">
      <c r="C42" s="8" t="s">
        <v>21</v>
      </c>
      <c r="D42" s="5">
        <v>8</v>
      </c>
      <c r="E42" s="6"/>
      <c r="F42" s="5">
        <v>9</v>
      </c>
      <c r="G42" s="1"/>
    </row>
    <row r="43" spans="3:7" ht="12.75">
      <c r="C43" s="8" t="s">
        <v>15</v>
      </c>
      <c r="D43" s="5">
        <v>3</v>
      </c>
      <c r="E43" s="6"/>
      <c r="F43" s="5">
        <v>3</v>
      </c>
      <c r="G43" s="1"/>
    </row>
    <row r="44" spans="3:7" ht="12.75">
      <c r="C44" s="8"/>
      <c r="D44" s="5"/>
      <c r="E44" s="6"/>
      <c r="F44" s="5"/>
      <c r="G44" s="1"/>
    </row>
    <row r="45" spans="2:7" ht="12.75">
      <c r="B45">
        <v>1945</v>
      </c>
      <c r="C45" s="8" t="s">
        <v>20</v>
      </c>
      <c r="D45" s="5">
        <v>5</v>
      </c>
      <c r="E45" s="6"/>
      <c r="F45" s="5">
        <v>5</v>
      </c>
      <c r="G45" s="1"/>
    </row>
    <row r="46" spans="3:7" ht="12.75">
      <c r="C46" s="8" t="s">
        <v>21</v>
      </c>
      <c r="D46" s="5">
        <v>6</v>
      </c>
      <c r="E46" s="6"/>
      <c r="F46" s="5">
        <v>5</v>
      </c>
      <c r="G46" s="1"/>
    </row>
    <row r="47" spans="3:7" ht="12.75">
      <c r="C47" s="8" t="s">
        <v>15</v>
      </c>
      <c r="D47" s="5">
        <v>2</v>
      </c>
      <c r="E47" s="6"/>
      <c r="F47" s="5">
        <v>3</v>
      </c>
      <c r="G47" s="1"/>
    </row>
    <row r="48" spans="3:7" ht="12.75">
      <c r="C48" s="8"/>
      <c r="D48" s="5"/>
      <c r="E48" s="6"/>
      <c r="F48" s="5"/>
      <c r="G48" s="1"/>
    </row>
    <row r="49" spans="3:7" ht="12.75">
      <c r="C49" s="8"/>
      <c r="D49" s="5"/>
      <c r="E49" s="6"/>
      <c r="F49" s="5"/>
      <c r="G49" s="1"/>
    </row>
    <row r="50" spans="3:7" ht="12.75">
      <c r="C50" s="8"/>
      <c r="D50" s="5"/>
      <c r="E50" s="6"/>
      <c r="F50" s="5"/>
      <c r="G50" s="1"/>
    </row>
    <row r="51" spans="3:7" ht="12.75">
      <c r="C51" s="8"/>
      <c r="D51" s="5"/>
      <c r="E51" s="6"/>
      <c r="F51" s="5"/>
      <c r="G51" s="1"/>
    </row>
    <row r="52" spans="3:7" ht="12.75">
      <c r="C52" s="8"/>
      <c r="D52" s="5"/>
      <c r="E52" s="6"/>
      <c r="F52" s="5"/>
      <c r="G52" s="1"/>
    </row>
    <row r="53" spans="3:7" ht="12.75">
      <c r="C53" s="8"/>
      <c r="D53" s="5"/>
      <c r="E53" s="6"/>
      <c r="F53" s="5"/>
      <c r="G53" s="1"/>
    </row>
    <row r="54" spans="3:7" ht="12.75">
      <c r="C54" s="8"/>
      <c r="D54" s="5"/>
      <c r="E54" s="6"/>
      <c r="F54" s="5"/>
      <c r="G54" s="1"/>
    </row>
    <row r="55" spans="3:7" ht="12.75">
      <c r="C55" s="8"/>
      <c r="D55" s="5"/>
      <c r="E55" s="6"/>
      <c r="F55" s="5"/>
      <c r="G55" s="1"/>
    </row>
    <row r="56" spans="3:7" ht="12.75">
      <c r="C56" s="8"/>
      <c r="D56" s="5"/>
      <c r="E56" s="6"/>
      <c r="F56" s="5"/>
      <c r="G56" s="1"/>
    </row>
    <row r="57" spans="3:7" ht="12.75">
      <c r="C57" s="8"/>
      <c r="D57" s="5"/>
      <c r="E57" s="6"/>
      <c r="F57" s="5"/>
      <c r="G57" s="1"/>
    </row>
    <row r="58" spans="3:7" ht="12.75">
      <c r="C58" s="8"/>
      <c r="D58" s="5"/>
      <c r="E58" s="6"/>
      <c r="F58" s="5"/>
      <c r="G58" s="1"/>
    </row>
    <row r="59" spans="3:7" ht="12.75">
      <c r="C59" s="8"/>
      <c r="D59" s="5"/>
      <c r="E59" s="6"/>
      <c r="F59" s="5"/>
      <c r="G59" s="1"/>
    </row>
    <row r="60" spans="3:7" ht="12.75">
      <c r="C60" s="8"/>
      <c r="D60" s="5"/>
      <c r="E60" s="6"/>
      <c r="F60" s="5"/>
      <c r="G60" s="1"/>
    </row>
    <row r="61" spans="3:7" ht="12.75">
      <c r="C61" s="8"/>
      <c r="D61" s="5"/>
      <c r="E61" s="6"/>
      <c r="F61" s="5"/>
      <c r="G61" s="1"/>
    </row>
    <row r="62" spans="3:7" ht="12.75">
      <c r="C62" s="8"/>
      <c r="D62" s="5"/>
      <c r="E62" s="6"/>
      <c r="F62" s="5"/>
      <c r="G62" s="1"/>
    </row>
    <row r="63" spans="3:7" ht="12.75">
      <c r="C63" s="8"/>
      <c r="D63" s="5"/>
      <c r="E63" s="6"/>
      <c r="F63" s="5"/>
      <c r="G63" s="1"/>
    </row>
    <row r="64" spans="3:7" ht="12.75">
      <c r="C64" s="8"/>
      <c r="D64" s="5"/>
      <c r="E64" s="6"/>
      <c r="F64" s="5"/>
      <c r="G64" s="1"/>
    </row>
    <row r="65" spans="3:7" ht="12.75">
      <c r="C65" s="8"/>
      <c r="D65" s="5"/>
      <c r="E65" s="6"/>
      <c r="F65" s="5"/>
      <c r="G65" s="1"/>
    </row>
    <row r="66" spans="3:7" ht="12.75">
      <c r="C66" s="8"/>
      <c r="D66" s="5"/>
      <c r="E66" s="6"/>
      <c r="F66" s="5"/>
      <c r="G66" s="1"/>
    </row>
    <row r="67" spans="3:7" ht="12.75">
      <c r="C67" s="8"/>
      <c r="D67" s="5"/>
      <c r="E67" s="6"/>
      <c r="F67" s="5"/>
      <c r="G67" s="1"/>
    </row>
    <row r="68" spans="3:7" ht="12.75">
      <c r="C68" s="8"/>
      <c r="D68" s="5"/>
      <c r="E68" s="6"/>
      <c r="F68" s="5"/>
      <c r="G68" s="1"/>
    </row>
    <row r="69" spans="3:7" ht="12.75">
      <c r="C69" s="8"/>
      <c r="D69" s="5"/>
      <c r="E69" s="6"/>
      <c r="F69" s="5"/>
      <c r="G69" s="1"/>
    </row>
    <row r="70" spans="3:7" ht="12.75">
      <c r="C70" s="8"/>
      <c r="D70" s="5"/>
      <c r="E70" s="6"/>
      <c r="F70" s="5"/>
      <c r="G70" s="1"/>
    </row>
    <row r="71" spans="3:7" ht="12.75">
      <c r="C71" s="8"/>
      <c r="D71" s="5"/>
      <c r="E71" s="6"/>
      <c r="F71" s="5"/>
      <c r="G71" s="1"/>
    </row>
    <row r="72" spans="3:7" ht="12.75">
      <c r="C72" s="8"/>
      <c r="D72" s="5"/>
      <c r="E72" s="6"/>
      <c r="F72" s="5"/>
      <c r="G72" s="1"/>
    </row>
    <row r="73" spans="3:7" ht="12.75">
      <c r="C73" s="8"/>
      <c r="D73" s="5"/>
      <c r="E73" s="6"/>
      <c r="F73" s="5"/>
      <c r="G73" s="1"/>
    </row>
    <row r="74" spans="3:7" ht="12.75">
      <c r="C74" s="8"/>
      <c r="D74" s="5"/>
      <c r="E74" s="6"/>
      <c r="F74" s="5"/>
      <c r="G74" s="1"/>
    </row>
    <row r="75" spans="3:7" ht="12.75">
      <c r="C75" s="8"/>
      <c r="D75" s="5"/>
      <c r="E75" s="6"/>
      <c r="F75" s="5"/>
      <c r="G75" s="1"/>
    </row>
    <row r="76" spans="3:7" ht="12.75">
      <c r="C76" s="8"/>
      <c r="D76" s="5"/>
      <c r="E76" s="6"/>
      <c r="F76" s="5"/>
      <c r="G76" s="1"/>
    </row>
    <row r="77" spans="3:7" ht="12.75">
      <c r="C77" s="8"/>
      <c r="D77" s="5"/>
      <c r="E77" s="6"/>
      <c r="F77" s="5"/>
      <c r="G77" s="1"/>
    </row>
    <row r="78" spans="3:7" ht="12.75">
      <c r="C78" s="8"/>
      <c r="D78" s="5"/>
      <c r="E78" s="6"/>
      <c r="F78" s="5"/>
      <c r="G78" s="1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tabColor indexed="40"/>
  </sheetPr>
  <dimension ref="A1:O80"/>
  <sheetViews>
    <sheetView workbookViewId="0" topLeftCell="A1">
      <selection activeCell="M2" sqref="M2"/>
    </sheetView>
  </sheetViews>
  <sheetFormatPr defaultColWidth="9.140625" defaultRowHeight="12.75"/>
  <cols>
    <col min="1" max="1" width="5.57421875" style="0" bestFit="1" customWidth="1"/>
    <col min="2" max="2" width="8.57421875" style="0" bestFit="1" customWidth="1"/>
    <col min="3" max="3" width="9.57421875" style="0" customWidth="1"/>
    <col min="11" max="11" width="13.140625" style="0" customWidth="1"/>
    <col min="12" max="12" width="10.8515625" style="0" customWidth="1"/>
  </cols>
  <sheetData>
    <row r="1" spans="1:15" ht="12.75">
      <c r="A1" s="2" t="s">
        <v>2</v>
      </c>
      <c r="B1" s="2" t="s">
        <v>17</v>
      </c>
      <c r="C1" s="11" t="s">
        <v>40</v>
      </c>
      <c r="D1" s="9" t="s">
        <v>130</v>
      </c>
      <c r="E1" s="10" t="s">
        <v>131</v>
      </c>
      <c r="F1" s="9" t="s">
        <v>132</v>
      </c>
      <c r="G1" s="10" t="s">
        <v>133</v>
      </c>
      <c r="J1" t="s">
        <v>401</v>
      </c>
      <c r="K1" t="s">
        <v>402</v>
      </c>
      <c r="L1" t="s">
        <v>400</v>
      </c>
      <c r="M1" t="s">
        <v>35</v>
      </c>
      <c r="N1" t="str">
        <f>IF(A3&lt;=A4,"OK","Not OK")</f>
        <v>OK</v>
      </c>
      <c r="O1" t="s">
        <v>403</v>
      </c>
    </row>
    <row r="2" spans="1:15" ht="12.75">
      <c r="A2">
        <v>1</v>
      </c>
      <c r="B2">
        <v>1823</v>
      </c>
      <c r="C2" s="8">
        <v>0.8294401951354046</v>
      </c>
      <c r="D2" s="1">
        <v>0</v>
      </c>
      <c r="E2" s="1">
        <v>0</v>
      </c>
      <c r="F2" s="1">
        <v>0</v>
      </c>
      <c r="G2" s="1">
        <v>1</v>
      </c>
      <c r="J2" t="str">
        <f>IF(C2&lt;0.25,"OK","Not OK")</f>
        <v>Not OK</v>
      </c>
      <c r="K2" t="str">
        <f>IF(AND(C2&lt;=0.5,C2&gt;=0.25),"OK","Not OK")</f>
        <v>Not OK</v>
      </c>
      <c r="L2" t="str">
        <f>IF(AND(C2&gt;0.5,C2&lt;=0.75),"OK","Not OK")</f>
        <v>Not OK</v>
      </c>
      <c r="M2" t="str">
        <f>IF(C2&gt;0.75,"OK","Not OK")</f>
        <v>OK</v>
      </c>
      <c r="O2">
        <v>0</v>
      </c>
    </row>
    <row r="3" spans="1:13" ht="12.75">
      <c r="A3">
        <v>4</v>
      </c>
      <c r="B3">
        <v>1829</v>
      </c>
      <c r="C3" s="8">
        <v>0.7285187792059701</v>
      </c>
      <c r="D3" s="1">
        <v>0</v>
      </c>
      <c r="E3" s="1">
        <v>0</v>
      </c>
      <c r="F3" s="1">
        <v>0.5</v>
      </c>
      <c r="G3" s="1">
        <v>0.5</v>
      </c>
      <c r="J3" t="str">
        <f aca="true" t="shared" si="0" ref="J3:J66">IF(C3&lt;0.25,"OK","Not OK")</f>
        <v>Not OK</v>
      </c>
      <c r="K3" t="str">
        <f aca="true" t="shared" si="1" ref="K3:K66">IF(AND(C3&lt;=0.5,C3&gt;=0.25),"OK","Not OK")</f>
        <v>Not OK</v>
      </c>
      <c r="L3" t="str">
        <f aca="true" t="shared" si="2" ref="L3:L66">IF(AND(C3&gt;0.5,C3&lt;=0.75),"OK","Not OK")</f>
        <v>OK</v>
      </c>
      <c r="M3" t="str">
        <f aca="true" t="shared" si="3" ref="M3:M66">IF(C3&gt;0.75,"OK","Not OK")</f>
        <v>Not OK</v>
      </c>
    </row>
    <row r="4" spans="1:13" ht="12.75">
      <c r="A4">
        <v>7</v>
      </c>
      <c r="B4">
        <v>1848</v>
      </c>
      <c r="C4" s="8">
        <v>0.8218463744627437</v>
      </c>
      <c r="D4" s="1">
        <v>0</v>
      </c>
      <c r="E4" s="1">
        <v>0</v>
      </c>
      <c r="F4" s="1">
        <v>0.3333333333333333</v>
      </c>
      <c r="G4" s="1">
        <v>0.6666666666666666</v>
      </c>
      <c r="J4" t="str">
        <f t="shared" si="0"/>
        <v>Not OK</v>
      </c>
      <c r="K4" t="str">
        <f t="shared" si="1"/>
        <v>Not OK</v>
      </c>
      <c r="L4" t="str">
        <f t="shared" si="2"/>
        <v>Not OK</v>
      </c>
      <c r="M4" t="str">
        <f t="shared" si="3"/>
        <v>OK</v>
      </c>
    </row>
    <row r="5" spans="1:13" ht="12.75">
      <c r="A5">
        <v>10</v>
      </c>
      <c r="B5">
        <v>1848</v>
      </c>
      <c r="C5" s="8">
        <v>0.19477119476060417</v>
      </c>
      <c r="D5" s="1">
        <v>0.25</v>
      </c>
      <c r="E5" s="1">
        <v>0</v>
      </c>
      <c r="F5" s="1">
        <v>0.25</v>
      </c>
      <c r="G5" s="1">
        <v>0.5</v>
      </c>
      <c r="J5" t="str">
        <f t="shared" si="0"/>
        <v>OK</v>
      </c>
      <c r="K5" t="str">
        <f t="shared" si="1"/>
        <v>Not OK</v>
      </c>
      <c r="L5" t="str">
        <f t="shared" si="2"/>
        <v>Not OK</v>
      </c>
      <c r="M5" t="str">
        <f t="shared" si="3"/>
        <v>Not OK</v>
      </c>
    </row>
    <row r="6" spans="1:13" ht="12.75">
      <c r="A6">
        <v>13</v>
      </c>
      <c r="B6">
        <v>1848</v>
      </c>
      <c r="C6" s="8">
        <v>0.8940127900037573</v>
      </c>
      <c r="D6" s="1">
        <v>0.2</v>
      </c>
      <c r="E6" s="1">
        <v>0</v>
      </c>
      <c r="F6" s="1">
        <v>0.2</v>
      </c>
      <c r="G6" s="1">
        <v>0.6</v>
      </c>
      <c r="J6" t="str">
        <f t="shared" si="0"/>
        <v>Not OK</v>
      </c>
      <c r="K6" t="str">
        <f t="shared" si="1"/>
        <v>Not OK</v>
      </c>
      <c r="L6" t="str">
        <f t="shared" si="2"/>
        <v>Not OK</v>
      </c>
      <c r="M6" t="str">
        <f t="shared" si="3"/>
        <v>OK</v>
      </c>
    </row>
    <row r="7" spans="1:13" ht="12.75">
      <c r="A7">
        <v>16</v>
      </c>
      <c r="B7">
        <v>1849</v>
      </c>
      <c r="C7" s="8">
        <v>0.9444086844946271</v>
      </c>
      <c r="D7" s="1">
        <v>0.16666666666666666</v>
      </c>
      <c r="E7" s="1">
        <v>0</v>
      </c>
      <c r="F7" s="1">
        <v>0.16666666666666666</v>
      </c>
      <c r="G7" s="1">
        <v>0.6666666666666666</v>
      </c>
      <c r="J7" t="str">
        <f t="shared" si="0"/>
        <v>Not OK</v>
      </c>
      <c r="K7" t="str">
        <f t="shared" si="1"/>
        <v>Not OK</v>
      </c>
      <c r="L7" t="str">
        <f t="shared" si="2"/>
        <v>Not OK</v>
      </c>
      <c r="M7" t="str">
        <f t="shared" si="3"/>
        <v>OK</v>
      </c>
    </row>
    <row r="8" spans="1:13" ht="12.75">
      <c r="A8">
        <v>19</v>
      </c>
      <c r="B8">
        <v>1852</v>
      </c>
      <c r="C8" s="8">
        <v>0.26323867237008874</v>
      </c>
      <c r="D8" s="1">
        <v>0.14285714285714285</v>
      </c>
      <c r="E8" s="1">
        <v>0.14285714285714285</v>
      </c>
      <c r="F8" s="1">
        <v>0.14285714285714285</v>
      </c>
      <c r="G8" s="1">
        <v>0.5714285714285714</v>
      </c>
      <c r="J8" t="str">
        <f t="shared" si="0"/>
        <v>Not OK</v>
      </c>
      <c r="K8" t="str">
        <f t="shared" si="1"/>
        <v>OK</v>
      </c>
      <c r="L8" t="str">
        <f t="shared" si="2"/>
        <v>Not OK</v>
      </c>
      <c r="M8" t="str">
        <f t="shared" si="3"/>
        <v>Not OK</v>
      </c>
    </row>
    <row r="9" spans="1:13" ht="12.75">
      <c r="A9">
        <v>22</v>
      </c>
      <c r="B9">
        <v>1856</v>
      </c>
      <c r="C9" s="8">
        <v>0.7418363456279363</v>
      </c>
      <c r="D9" s="1">
        <v>0.125</v>
      </c>
      <c r="E9" s="1">
        <v>0.125</v>
      </c>
      <c r="F9" s="1">
        <v>0.25</v>
      </c>
      <c r="G9" s="1">
        <v>0.5</v>
      </c>
      <c r="J9" t="str">
        <f t="shared" si="0"/>
        <v>Not OK</v>
      </c>
      <c r="K9" t="str">
        <f t="shared" si="1"/>
        <v>Not OK</v>
      </c>
      <c r="L9" t="str">
        <f t="shared" si="2"/>
        <v>OK</v>
      </c>
      <c r="M9" t="str">
        <f t="shared" si="3"/>
        <v>Not OK</v>
      </c>
    </row>
    <row r="10" spans="1:13" ht="12.75">
      <c r="A10">
        <v>25</v>
      </c>
      <c r="B10">
        <v>1857</v>
      </c>
      <c r="C10" s="8">
        <v>0.980779417203299</v>
      </c>
      <c r="D10" s="1">
        <v>0.1111111111111111</v>
      </c>
      <c r="E10" s="1">
        <v>0.1111111111111111</v>
      </c>
      <c r="F10" s="1">
        <v>0.2222222222222222</v>
      </c>
      <c r="G10" s="1">
        <v>0.5555555555555556</v>
      </c>
      <c r="J10" t="str">
        <f t="shared" si="0"/>
        <v>Not OK</v>
      </c>
      <c r="K10" t="str">
        <f t="shared" si="1"/>
        <v>Not OK</v>
      </c>
      <c r="L10" t="str">
        <f t="shared" si="2"/>
        <v>Not OK</v>
      </c>
      <c r="M10" t="str">
        <f t="shared" si="3"/>
        <v>OK</v>
      </c>
    </row>
    <row r="11" spans="1:13" ht="12.75">
      <c r="A11">
        <v>28</v>
      </c>
      <c r="B11">
        <v>1859</v>
      </c>
      <c r="C11" s="8">
        <v>0.15243280342799903</v>
      </c>
      <c r="D11" s="1">
        <v>0.2</v>
      </c>
      <c r="E11" s="1">
        <v>0.1</v>
      </c>
      <c r="F11" s="1">
        <v>0.2</v>
      </c>
      <c r="G11" s="1">
        <v>0.5</v>
      </c>
      <c r="J11" t="str">
        <f t="shared" si="0"/>
        <v>OK</v>
      </c>
      <c r="K11" t="str">
        <f t="shared" si="1"/>
        <v>Not OK</v>
      </c>
      <c r="L11" t="str">
        <f t="shared" si="2"/>
        <v>Not OK</v>
      </c>
      <c r="M11" t="str">
        <f t="shared" si="3"/>
        <v>Not OK</v>
      </c>
    </row>
    <row r="12" spans="1:13" ht="12.75">
      <c r="A12">
        <v>31</v>
      </c>
      <c r="B12">
        <v>1860</v>
      </c>
      <c r="C12" s="8">
        <v>0.9081070244114609</v>
      </c>
      <c r="D12" s="1">
        <v>0.18181818181818182</v>
      </c>
      <c r="E12" s="1">
        <v>0.09090909090909091</v>
      </c>
      <c r="F12" s="1">
        <v>0.18181818181818182</v>
      </c>
      <c r="G12" s="1">
        <v>0.5454545454545454</v>
      </c>
      <c r="J12" t="str">
        <f t="shared" si="0"/>
        <v>Not OK</v>
      </c>
      <c r="K12" t="str">
        <f t="shared" si="1"/>
        <v>Not OK</v>
      </c>
      <c r="L12" t="str">
        <f t="shared" si="2"/>
        <v>Not OK</v>
      </c>
      <c r="M12" t="str">
        <f t="shared" si="3"/>
        <v>OK</v>
      </c>
    </row>
    <row r="13" spans="1:13" ht="12.75">
      <c r="A13">
        <v>34</v>
      </c>
      <c r="B13">
        <v>1860</v>
      </c>
      <c r="C13" s="8">
        <v>0.8617575609800151</v>
      </c>
      <c r="D13" s="1">
        <v>0.16666666666666666</v>
      </c>
      <c r="E13" s="1">
        <v>0.08333333333333333</v>
      </c>
      <c r="F13" s="1">
        <v>0.16666666666666666</v>
      </c>
      <c r="G13" s="1">
        <v>0.5833333333333334</v>
      </c>
      <c r="J13" t="str">
        <f t="shared" si="0"/>
        <v>Not OK</v>
      </c>
      <c r="K13" t="str">
        <f t="shared" si="1"/>
        <v>Not OK</v>
      </c>
      <c r="L13" t="str">
        <f t="shared" si="2"/>
        <v>Not OK</v>
      </c>
      <c r="M13" t="str">
        <f t="shared" si="3"/>
        <v>OK</v>
      </c>
    </row>
    <row r="14" spans="1:13" ht="12.75">
      <c r="A14">
        <v>37</v>
      </c>
      <c r="B14">
        <v>1861</v>
      </c>
      <c r="C14" s="8">
        <v>0.64720071982782</v>
      </c>
      <c r="D14" s="1">
        <v>0.15384615384615385</v>
      </c>
      <c r="E14" s="1">
        <v>0.07692307692307693</v>
      </c>
      <c r="F14" s="1">
        <v>0.23076923076923078</v>
      </c>
      <c r="G14" s="1">
        <v>0.5384615384615384</v>
      </c>
      <c r="J14" t="str">
        <f t="shared" si="0"/>
        <v>Not OK</v>
      </c>
      <c r="K14" t="str">
        <f t="shared" si="1"/>
        <v>Not OK</v>
      </c>
      <c r="L14" t="str">
        <f t="shared" si="2"/>
        <v>OK</v>
      </c>
      <c r="M14" t="str">
        <f t="shared" si="3"/>
        <v>Not OK</v>
      </c>
    </row>
    <row r="15" spans="1:13" ht="12.75">
      <c r="A15">
        <v>43</v>
      </c>
      <c r="B15">
        <v>1863</v>
      </c>
      <c r="C15" s="8">
        <v>0.7650384651033459</v>
      </c>
      <c r="D15" s="1">
        <v>0.14285714285714285</v>
      </c>
      <c r="E15" s="1">
        <v>0.07142857142857142</v>
      </c>
      <c r="F15" s="1">
        <v>0.21428571428571427</v>
      </c>
      <c r="G15" s="1">
        <v>0.5714285714285714</v>
      </c>
      <c r="J15" t="str">
        <f t="shared" si="0"/>
        <v>Not OK</v>
      </c>
      <c r="K15" t="str">
        <f t="shared" si="1"/>
        <v>Not OK</v>
      </c>
      <c r="L15" t="str">
        <f t="shared" si="2"/>
        <v>Not OK</v>
      </c>
      <c r="M15" t="str">
        <f t="shared" si="3"/>
        <v>OK</v>
      </c>
    </row>
    <row r="16" spans="1:13" ht="12.75">
      <c r="A16">
        <v>46</v>
      </c>
      <c r="B16">
        <v>1864</v>
      </c>
      <c r="C16" s="8">
        <v>0.9688964742707553</v>
      </c>
      <c r="D16" s="1">
        <v>0.13333333333333333</v>
      </c>
      <c r="E16" s="1">
        <v>0.06666666666666667</v>
      </c>
      <c r="F16" s="1">
        <v>0.2</v>
      </c>
      <c r="G16" s="1">
        <v>0.6</v>
      </c>
      <c r="J16" t="str">
        <f t="shared" si="0"/>
        <v>Not OK</v>
      </c>
      <c r="K16" t="str">
        <f t="shared" si="1"/>
        <v>Not OK</v>
      </c>
      <c r="L16" t="str">
        <f t="shared" si="2"/>
        <v>Not OK</v>
      </c>
      <c r="M16" t="str">
        <f t="shared" si="3"/>
        <v>OK</v>
      </c>
    </row>
    <row r="17" spans="1:13" ht="12.75">
      <c r="A17">
        <v>52</v>
      </c>
      <c r="B17">
        <v>1866</v>
      </c>
      <c r="C17" s="8">
        <v>0.9288763259582288</v>
      </c>
      <c r="D17" s="1">
        <v>0.125</v>
      </c>
      <c r="E17" s="1">
        <v>0.0625</v>
      </c>
      <c r="F17" s="1">
        <v>0.1875</v>
      </c>
      <c r="G17" s="1">
        <v>0.625</v>
      </c>
      <c r="J17" t="str">
        <f t="shared" si="0"/>
        <v>Not OK</v>
      </c>
      <c r="K17" t="str">
        <f t="shared" si="1"/>
        <v>Not OK</v>
      </c>
      <c r="L17" t="str">
        <f t="shared" si="2"/>
        <v>Not OK</v>
      </c>
      <c r="M17" t="str">
        <f t="shared" si="3"/>
        <v>OK</v>
      </c>
    </row>
    <row r="18" spans="1:13" ht="12.75">
      <c r="A18">
        <v>55</v>
      </c>
      <c r="B18">
        <v>1866</v>
      </c>
      <c r="C18" s="8">
        <v>0.4583506418732344</v>
      </c>
      <c r="D18" s="1">
        <v>0.11764705882352941</v>
      </c>
      <c r="E18" s="1">
        <v>0.11764705882352941</v>
      </c>
      <c r="F18" s="1">
        <v>0.17647058823529413</v>
      </c>
      <c r="G18" s="1">
        <v>0.5882352941176471</v>
      </c>
      <c r="J18" t="str">
        <f t="shared" si="0"/>
        <v>Not OK</v>
      </c>
      <c r="K18" t="str">
        <f t="shared" si="1"/>
        <v>OK</v>
      </c>
      <c r="L18" t="str">
        <f t="shared" si="2"/>
        <v>Not OK</v>
      </c>
      <c r="M18" t="str">
        <f t="shared" si="3"/>
        <v>Not OK</v>
      </c>
    </row>
    <row r="19" spans="1:13" ht="12.75">
      <c r="A19">
        <v>40</v>
      </c>
      <c r="B19">
        <v>1867</v>
      </c>
      <c r="C19" s="8">
        <v>0.9531609277994941</v>
      </c>
      <c r="D19" s="1">
        <v>0.1111111111111111</v>
      </c>
      <c r="E19" s="1">
        <v>0.1111111111111111</v>
      </c>
      <c r="F19" s="1">
        <v>0.16666666666666666</v>
      </c>
      <c r="G19" s="1">
        <v>0.6111111111111112</v>
      </c>
      <c r="J19" t="str">
        <f t="shared" si="0"/>
        <v>Not OK</v>
      </c>
      <c r="K19" t="str">
        <f t="shared" si="1"/>
        <v>Not OK</v>
      </c>
      <c r="L19" t="str">
        <f t="shared" si="2"/>
        <v>Not OK</v>
      </c>
      <c r="M19" t="str">
        <f t="shared" si="3"/>
        <v>OK</v>
      </c>
    </row>
    <row r="20" spans="1:13" ht="12.75">
      <c r="A20">
        <v>49</v>
      </c>
      <c r="B20">
        <v>1870</v>
      </c>
      <c r="C20" s="8">
        <v>0.8222739272450669</v>
      </c>
      <c r="D20" s="1">
        <v>0.10526315789473684</v>
      </c>
      <c r="E20" s="1">
        <v>0.10526315789473684</v>
      </c>
      <c r="F20" s="1">
        <v>0.15789473684210525</v>
      </c>
      <c r="G20" s="1">
        <v>0.631578947368421</v>
      </c>
      <c r="J20" t="str">
        <f t="shared" si="0"/>
        <v>Not OK</v>
      </c>
      <c r="K20" t="str">
        <f t="shared" si="1"/>
        <v>Not OK</v>
      </c>
      <c r="L20" t="str">
        <f t="shared" si="2"/>
        <v>Not OK</v>
      </c>
      <c r="M20" t="str">
        <f t="shared" si="3"/>
        <v>OK</v>
      </c>
    </row>
    <row r="21" spans="1:13" ht="12.75">
      <c r="A21">
        <v>58</v>
      </c>
      <c r="B21">
        <v>1871</v>
      </c>
      <c r="C21" s="8">
        <v>0.473</v>
      </c>
      <c r="D21" s="1">
        <v>0.1</v>
      </c>
      <c r="E21" s="1">
        <v>0.15</v>
      </c>
      <c r="F21" s="1">
        <v>0.15</v>
      </c>
      <c r="G21" s="1">
        <v>0.6</v>
      </c>
      <c r="J21" t="str">
        <f t="shared" si="0"/>
        <v>Not OK</v>
      </c>
      <c r="K21" t="str">
        <f t="shared" si="1"/>
        <v>OK</v>
      </c>
      <c r="L21" t="str">
        <f t="shared" si="2"/>
        <v>Not OK</v>
      </c>
      <c r="M21" t="str">
        <f t="shared" si="3"/>
        <v>Not OK</v>
      </c>
    </row>
    <row r="22" spans="1:13" ht="12.75">
      <c r="A22">
        <v>60</v>
      </c>
      <c r="B22">
        <v>1876</v>
      </c>
      <c r="C22" s="8">
        <v>0.47999297999297996</v>
      </c>
      <c r="D22" s="1">
        <v>0.09523809523809523</v>
      </c>
      <c r="E22" s="1">
        <v>0.19047619047619047</v>
      </c>
      <c r="F22" s="1">
        <v>0.14285714285714285</v>
      </c>
      <c r="G22" s="1">
        <v>0.5714285714285714</v>
      </c>
      <c r="J22" t="str">
        <f t="shared" si="0"/>
        <v>Not OK</v>
      </c>
      <c r="K22" t="str">
        <f t="shared" si="1"/>
        <v>OK</v>
      </c>
      <c r="L22" t="str">
        <f t="shared" si="2"/>
        <v>Not OK</v>
      </c>
      <c r="M22" t="str">
        <f t="shared" si="3"/>
        <v>Not OK</v>
      </c>
    </row>
    <row r="23" spans="1:13" ht="12.75">
      <c r="A23">
        <v>61</v>
      </c>
      <c r="B23">
        <v>1878</v>
      </c>
      <c r="C23" s="8">
        <v>0.7969822950027192</v>
      </c>
      <c r="D23" s="1">
        <v>0.09090909090909091</v>
      </c>
      <c r="E23" s="1">
        <v>0.18181818181818182</v>
      </c>
      <c r="F23" s="1">
        <v>0.13636363636363635</v>
      </c>
      <c r="G23" s="1">
        <v>0.5909090909090909</v>
      </c>
      <c r="J23" t="str">
        <f t="shared" si="0"/>
        <v>Not OK</v>
      </c>
      <c r="K23" t="str">
        <f t="shared" si="1"/>
        <v>Not OK</v>
      </c>
      <c r="L23" t="str">
        <f t="shared" si="2"/>
        <v>Not OK</v>
      </c>
      <c r="M23" t="str">
        <f t="shared" si="3"/>
        <v>OK</v>
      </c>
    </row>
    <row r="24" spans="1:13" ht="12.75">
      <c r="A24">
        <v>65</v>
      </c>
      <c r="B24">
        <v>1882</v>
      </c>
      <c r="C24" s="8">
        <v>0.9810956784759003</v>
      </c>
      <c r="D24" s="1">
        <v>0.08695652173913043</v>
      </c>
      <c r="E24" s="1">
        <v>0.17391304347826086</v>
      </c>
      <c r="F24" s="1">
        <v>0.13043478260869565</v>
      </c>
      <c r="G24" s="1">
        <v>0.6086956521739131</v>
      </c>
      <c r="J24" t="str">
        <f t="shared" si="0"/>
        <v>Not OK</v>
      </c>
      <c r="K24" t="str">
        <f t="shared" si="1"/>
        <v>Not OK</v>
      </c>
      <c r="L24" t="str">
        <f t="shared" si="2"/>
        <v>Not OK</v>
      </c>
      <c r="M24" t="str">
        <f t="shared" si="3"/>
        <v>OK</v>
      </c>
    </row>
    <row r="25" spans="1:13" ht="12.75">
      <c r="A25">
        <v>64</v>
      </c>
      <c r="B25">
        <v>1883</v>
      </c>
      <c r="C25" s="8">
        <v>0.7307064774025127</v>
      </c>
      <c r="D25" s="1">
        <v>0.08333333333333333</v>
      </c>
      <c r="E25" s="1">
        <v>0.16666666666666666</v>
      </c>
      <c r="F25" s="1">
        <v>0.16666666666666666</v>
      </c>
      <c r="G25" s="1">
        <v>0.5833333333333334</v>
      </c>
      <c r="J25" t="str">
        <f t="shared" si="0"/>
        <v>Not OK</v>
      </c>
      <c r="K25" t="str">
        <f t="shared" si="1"/>
        <v>Not OK</v>
      </c>
      <c r="L25" t="str">
        <f t="shared" si="2"/>
        <v>OK</v>
      </c>
      <c r="M25" t="str">
        <f t="shared" si="3"/>
        <v>Not OK</v>
      </c>
    </row>
    <row r="26" spans="1:13" ht="12.75">
      <c r="A26">
        <v>67</v>
      </c>
      <c r="B26">
        <v>1885</v>
      </c>
      <c r="C26" s="8">
        <v>0.39199288643269303</v>
      </c>
      <c r="D26" s="1">
        <v>0.08</v>
      </c>
      <c r="E26" s="1">
        <v>0.2</v>
      </c>
      <c r="F26" s="1">
        <v>0.16</v>
      </c>
      <c r="G26" s="1">
        <v>0.56</v>
      </c>
      <c r="J26" t="str">
        <f t="shared" si="0"/>
        <v>Not OK</v>
      </c>
      <c r="K26" t="str">
        <f t="shared" si="1"/>
        <v>OK</v>
      </c>
      <c r="L26" t="str">
        <f t="shared" si="2"/>
        <v>Not OK</v>
      </c>
      <c r="M26" t="str">
        <f t="shared" si="3"/>
        <v>Not OK</v>
      </c>
    </row>
    <row r="27" spans="1:13" ht="12.75">
      <c r="A27">
        <v>70</v>
      </c>
      <c r="B27">
        <v>1885</v>
      </c>
      <c r="C27" s="8">
        <v>0.516368240188099</v>
      </c>
      <c r="D27" s="1">
        <v>0.07692307692307693</v>
      </c>
      <c r="E27" s="1">
        <v>0.19230769230769232</v>
      </c>
      <c r="F27" s="1">
        <v>0.19230769230769232</v>
      </c>
      <c r="G27" s="1">
        <v>0.5384615384615384</v>
      </c>
      <c r="J27" t="str">
        <f t="shared" si="0"/>
        <v>Not OK</v>
      </c>
      <c r="K27" t="str">
        <f t="shared" si="1"/>
        <v>Not OK</v>
      </c>
      <c r="L27" t="str">
        <f t="shared" si="2"/>
        <v>OK</v>
      </c>
      <c r="M27" t="str">
        <f t="shared" si="3"/>
        <v>Not OK</v>
      </c>
    </row>
    <row r="28" spans="1:13" ht="12.75">
      <c r="A28">
        <v>72</v>
      </c>
      <c r="B28">
        <v>1893</v>
      </c>
      <c r="C28" s="8">
        <v>0.9751782296490444</v>
      </c>
      <c r="D28" s="1">
        <v>0.07407407407407407</v>
      </c>
      <c r="E28" s="1">
        <v>0.18518518518518517</v>
      </c>
      <c r="F28" s="1">
        <v>0.18518518518518517</v>
      </c>
      <c r="G28" s="1">
        <v>0.5555555555555556</v>
      </c>
      <c r="J28" t="str">
        <f t="shared" si="0"/>
        <v>Not OK</v>
      </c>
      <c r="K28" t="str">
        <f t="shared" si="1"/>
        <v>Not OK</v>
      </c>
      <c r="L28" t="str">
        <f t="shared" si="2"/>
        <v>Not OK</v>
      </c>
      <c r="M28" t="str">
        <f t="shared" si="3"/>
        <v>OK</v>
      </c>
    </row>
    <row r="29" spans="1:13" ht="12.75">
      <c r="A29">
        <v>73</v>
      </c>
      <c r="B29">
        <v>1895</v>
      </c>
      <c r="C29" s="8">
        <v>0.15497080833972227</v>
      </c>
      <c r="D29" s="1">
        <v>0.10714285714285714</v>
      </c>
      <c r="E29" s="1">
        <v>0.17857142857142858</v>
      </c>
      <c r="F29" s="1">
        <v>0.17857142857142858</v>
      </c>
      <c r="G29" s="1">
        <v>0.5357142857142857</v>
      </c>
      <c r="J29" t="str">
        <f t="shared" si="0"/>
        <v>OK</v>
      </c>
      <c r="K29" t="str">
        <f t="shared" si="1"/>
        <v>Not OK</v>
      </c>
      <c r="L29" t="str">
        <f t="shared" si="2"/>
        <v>Not OK</v>
      </c>
      <c r="M29" t="str">
        <f t="shared" si="3"/>
        <v>Not OK</v>
      </c>
    </row>
    <row r="30" spans="1:13" ht="12.75">
      <c r="A30">
        <v>76</v>
      </c>
      <c r="B30">
        <v>1897</v>
      </c>
      <c r="C30" s="8">
        <v>0.07989682900925504</v>
      </c>
      <c r="D30" s="1">
        <v>0.13793103448275862</v>
      </c>
      <c r="E30" s="1">
        <v>0.1724137931034483</v>
      </c>
      <c r="F30" s="1">
        <v>0.1724137931034483</v>
      </c>
      <c r="G30" s="1">
        <v>0.5172413793103449</v>
      </c>
      <c r="J30" t="str">
        <f t="shared" si="0"/>
        <v>OK</v>
      </c>
      <c r="K30" t="str">
        <f t="shared" si="1"/>
        <v>Not OK</v>
      </c>
      <c r="L30" t="str">
        <f t="shared" si="2"/>
        <v>Not OK</v>
      </c>
      <c r="M30" t="str">
        <f t="shared" si="3"/>
        <v>Not OK</v>
      </c>
    </row>
    <row r="31" spans="1:13" ht="12.75">
      <c r="A31">
        <v>79</v>
      </c>
      <c r="B31">
        <v>1898</v>
      </c>
      <c r="C31" s="8">
        <v>0.9205303952879911</v>
      </c>
      <c r="D31" s="1">
        <v>0.13333333333333333</v>
      </c>
      <c r="E31" s="1">
        <v>0.16666666666666666</v>
      </c>
      <c r="F31" s="1">
        <v>0.16666666666666666</v>
      </c>
      <c r="G31" s="1">
        <v>0.5333333333333333</v>
      </c>
      <c r="J31" t="str">
        <f t="shared" si="0"/>
        <v>Not OK</v>
      </c>
      <c r="K31" t="str">
        <f t="shared" si="1"/>
        <v>Not OK</v>
      </c>
      <c r="L31" t="str">
        <f t="shared" si="2"/>
        <v>Not OK</v>
      </c>
      <c r="M31" t="str">
        <f t="shared" si="3"/>
        <v>OK</v>
      </c>
    </row>
    <row r="32" spans="1:13" ht="12.75">
      <c r="A32">
        <v>82</v>
      </c>
      <c r="B32">
        <v>1900</v>
      </c>
      <c r="C32" s="8">
        <v>0.828197056718968</v>
      </c>
      <c r="D32" s="1">
        <v>0.12903225806451613</v>
      </c>
      <c r="E32" s="1">
        <v>0.16129032258064516</v>
      </c>
      <c r="F32" s="1">
        <v>0.16129032258064516</v>
      </c>
      <c r="G32" s="1">
        <v>0.5483870967741935</v>
      </c>
      <c r="J32" t="str">
        <f t="shared" si="0"/>
        <v>Not OK</v>
      </c>
      <c r="K32" t="str">
        <f t="shared" si="1"/>
        <v>Not OK</v>
      </c>
      <c r="L32" t="str">
        <f t="shared" si="2"/>
        <v>Not OK</v>
      </c>
      <c r="M32" t="str">
        <f t="shared" si="3"/>
        <v>OK</v>
      </c>
    </row>
    <row r="33" spans="1:13" ht="12.75">
      <c r="A33">
        <v>83</v>
      </c>
      <c r="B33">
        <v>1900</v>
      </c>
      <c r="C33" s="8">
        <v>0.4765747053323962</v>
      </c>
      <c r="D33" s="1">
        <v>0.125</v>
      </c>
      <c r="E33" s="1">
        <v>0.1875</v>
      </c>
      <c r="F33" s="1">
        <v>0.15625</v>
      </c>
      <c r="G33" s="1">
        <v>0.53125</v>
      </c>
      <c r="J33" t="str">
        <f t="shared" si="0"/>
        <v>Not OK</v>
      </c>
      <c r="K33" t="str">
        <f t="shared" si="1"/>
        <v>OK</v>
      </c>
      <c r="L33" t="str">
        <f t="shared" si="2"/>
        <v>Not OK</v>
      </c>
      <c r="M33" t="str">
        <f t="shared" si="3"/>
        <v>Not OK</v>
      </c>
    </row>
    <row r="34" spans="1:13" ht="12.75">
      <c r="A34">
        <v>85</v>
      </c>
      <c r="B34">
        <v>1905</v>
      </c>
      <c r="C34" s="8">
        <v>0.6749071389744519</v>
      </c>
      <c r="D34" s="1">
        <v>0.12121212121212122</v>
      </c>
      <c r="E34" s="1">
        <v>0.18181818181818182</v>
      </c>
      <c r="F34" s="1">
        <v>0.18181818181818182</v>
      </c>
      <c r="G34" s="1">
        <v>0.5151515151515151</v>
      </c>
      <c r="J34" t="str">
        <f t="shared" si="0"/>
        <v>Not OK</v>
      </c>
      <c r="K34" t="str">
        <f t="shared" si="1"/>
        <v>Not OK</v>
      </c>
      <c r="L34" t="str">
        <f t="shared" si="2"/>
        <v>OK</v>
      </c>
      <c r="M34" t="str">
        <f t="shared" si="3"/>
        <v>Not OK</v>
      </c>
    </row>
    <row r="35" spans="1:13" ht="12.75">
      <c r="A35">
        <v>88</v>
      </c>
      <c r="B35">
        <v>1906</v>
      </c>
      <c r="C35" s="8">
        <v>0.5425877422734415</v>
      </c>
      <c r="D35" s="1">
        <v>0.11764705882352941</v>
      </c>
      <c r="E35" s="1">
        <v>0.17647058823529413</v>
      </c>
      <c r="F35" s="1">
        <v>0.20588235294117646</v>
      </c>
      <c r="G35" s="1">
        <v>0.5</v>
      </c>
      <c r="J35" t="str">
        <f t="shared" si="0"/>
        <v>Not OK</v>
      </c>
      <c r="K35" t="str">
        <f t="shared" si="1"/>
        <v>Not OK</v>
      </c>
      <c r="L35" t="str">
        <f t="shared" si="2"/>
        <v>OK</v>
      </c>
      <c r="M35" t="str">
        <f t="shared" si="3"/>
        <v>Not OK</v>
      </c>
    </row>
    <row r="36" spans="1:13" ht="12.75">
      <c r="A36">
        <v>91</v>
      </c>
      <c r="B36">
        <v>1907</v>
      </c>
      <c r="C36" s="8">
        <v>0.32402073732718895</v>
      </c>
      <c r="D36" s="1">
        <v>0.11428571428571428</v>
      </c>
      <c r="E36" s="1">
        <v>0.2</v>
      </c>
      <c r="F36" s="1">
        <v>0.2</v>
      </c>
      <c r="G36" s="1">
        <v>0.4857142857142857</v>
      </c>
      <c r="J36" t="str">
        <f t="shared" si="0"/>
        <v>Not OK</v>
      </c>
      <c r="K36" t="str">
        <f t="shared" si="1"/>
        <v>OK</v>
      </c>
      <c r="L36" t="str">
        <f t="shared" si="2"/>
        <v>Not OK</v>
      </c>
      <c r="M36" t="str">
        <f t="shared" si="3"/>
        <v>Not OK</v>
      </c>
    </row>
    <row r="37" spans="1:13" ht="12.75">
      <c r="A37">
        <v>94</v>
      </c>
      <c r="B37">
        <v>1910</v>
      </c>
      <c r="C37" s="8">
        <v>0.9221056375600214</v>
      </c>
      <c r="D37" s="1">
        <v>0.1111111111111111</v>
      </c>
      <c r="E37" s="1">
        <v>0.19444444444444445</v>
      </c>
      <c r="F37" s="1">
        <v>0.19444444444444445</v>
      </c>
      <c r="G37" s="1">
        <v>0.5</v>
      </c>
      <c r="J37" t="str">
        <f t="shared" si="0"/>
        <v>Not OK</v>
      </c>
      <c r="K37" t="str">
        <f t="shared" si="1"/>
        <v>Not OK</v>
      </c>
      <c r="L37" t="str">
        <f t="shared" si="2"/>
        <v>Not OK</v>
      </c>
      <c r="M37" t="str">
        <f t="shared" si="3"/>
        <v>OK</v>
      </c>
    </row>
    <row r="38" spans="1:13" ht="12.75">
      <c r="A38">
        <v>97</v>
      </c>
      <c r="B38">
        <v>1912</v>
      </c>
      <c r="C38" s="8">
        <v>0.35147417488902016</v>
      </c>
      <c r="D38" s="1">
        <v>0.10810810810810811</v>
      </c>
      <c r="E38" s="1">
        <v>0.21621621621621623</v>
      </c>
      <c r="F38" s="1">
        <v>0.1891891891891892</v>
      </c>
      <c r="G38" s="1">
        <v>0.4864864864864865</v>
      </c>
      <c r="J38" t="str">
        <f t="shared" si="0"/>
        <v>Not OK</v>
      </c>
      <c r="K38" t="str">
        <f t="shared" si="1"/>
        <v>OK</v>
      </c>
      <c r="L38" t="str">
        <f t="shared" si="2"/>
        <v>Not OK</v>
      </c>
      <c r="M38" t="str">
        <f t="shared" si="3"/>
        <v>Not OK</v>
      </c>
    </row>
    <row r="39" spans="1:13" ht="12.75">
      <c r="A39">
        <v>100</v>
      </c>
      <c r="B39">
        <v>1913</v>
      </c>
      <c r="C39" s="8">
        <v>0.3016588723197741</v>
      </c>
      <c r="D39" s="1">
        <v>0.10526315789473684</v>
      </c>
      <c r="E39" s="1">
        <v>0.23684210526315788</v>
      </c>
      <c r="F39" s="1">
        <v>0.18421052631578946</v>
      </c>
      <c r="G39" s="1">
        <v>0.47368421052631576</v>
      </c>
      <c r="J39" t="str">
        <f t="shared" si="0"/>
        <v>Not OK</v>
      </c>
      <c r="K39" t="str">
        <f t="shared" si="1"/>
        <v>OK</v>
      </c>
      <c r="L39" t="str">
        <f t="shared" si="2"/>
        <v>Not OK</v>
      </c>
      <c r="M39" t="str">
        <f t="shared" si="3"/>
        <v>Not OK</v>
      </c>
    </row>
    <row r="40" spans="1:13" ht="12.75">
      <c r="A40">
        <v>103</v>
      </c>
      <c r="B40">
        <v>1913</v>
      </c>
      <c r="C40" s="8">
        <v>0.3668945481468367</v>
      </c>
      <c r="D40" s="1">
        <v>0.10256410256410256</v>
      </c>
      <c r="E40" s="1">
        <v>0.2564102564102564</v>
      </c>
      <c r="F40" s="1">
        <v>0.1794871794871795</v>
      </c>
      <c r="G40" s="1">
        <v>0.46153846153846156</v>
      </c>
      <c r="J40" t="str">
        <f t="shared" si="0"/>
        <v>Not OK</v>
      </c>
      <c r="K40" t="str">
        <f t="shared" si="1"/>
        <v>OK</v>
      </c>
      <c r="L40" t="str">
        <f t="shared" si="2"/>
        <v>Not OK</v>
      </c>
      <c r="M40" t="str">
        <f t="shared" si="3"/>
        <v>Not OK</v>
      </c>
    </row>
    <row r="41" spans="1:13" ht="12.75">
      <c r="A41">
        <v>106</v>
      </c>
      <c r="B41">
        <v>1918</v>
      </c>
      <c r="C41" s="8">
        <v>0.9731086037636831</v>
      </c>
      <c r="D41" s="1">
        <v>0.1</v>
      </c>
      <c r="E41" s="1">
        <v>0.25</v>
      </c>
      <c r="F41" s="1">
        <v>0.175</v>
      </c>
      <c r="G41" s="1">
        <v>0.475</v>
      </c>
      <c r="J41" t="str">
        <f t="shared" si="0"/>
        <v>Not OK</v>
      </c>
      <c r="K41" t="str">
        <f t="shared" si="1"/>
        <v>Not OK</v>
      </c>
      <c r="L41" t="str">
        <f t="shared" si="2"/>
        <v>Not OK</v>
      </c>
      <c r="M41" t="str">
        <f t="shared" si="3"/>
        <v>OK</v>
      </c>
    </row>
    <row r="42" spans="1:13" ht="12.75">
      <c r="A42">
        <v>112</v>
      </c>
      <c r="B42">
        <v>1919</v>
      </c>
      <c r="C42" s="8">
        <v>0.8248436972145479</v>
      </c>
      <c r="D42" s="1">
        <v>0.0975609756097561</v>
      </c>
      <c r="E42" s="1">
        <v>0.24390243902439024</v>
      </c>
      <c r="F42" s="1">
        <v>0.17073170731707318</v>
      </c>
      <c r="G42" s="1">
        <v>0.4878048780487805</v>
      </c>
      <c r="J42" t="str">
        <f t="shared" si="0"/>
        <v>Not OK</v>
      </c>
      <c r="K42" t="str">
        <f t="shared" si="1"/>
        <v>Not OK</v>
      </c>
      <c r="L42" t="str">
        <f t="shared" si="2"/>
        <v>Not OK</v>
      </c>
      <c r="M42" t="str">
        <f t="shared" si="3"/>
        <v>OK</v>
      </c>
    </row>
    <row r="43" spans="1:13" ht="12.75">
      <c r="A43">
        <v>109</v>
      </c>
      <c r="B43">
        <v>1920</v>
      </c>
      <c r="C43" s="8">
        <v>0.7706129001955611</v>
      </c>
      <c r="D43" s="1">
        <v>0.09523809523809523</v>
      </c>
      <c r="E43" s="1">
        <v>0.23809523809523808</v>
      </c>
      <c r="F43" s="1">
        <v>0.16666666666666666</v>
      </c>
      <c r="G43" s="1">
        <v>0.5</v>
      </c>
      <c r="J43" t="str">
        <f t="shared" si="0"/>
        <v>Not OK</v>
      </c>
      <c r="K43" t="str">
        <f t="shared" si="1"/>
        <v>Not OK</v>
      </c>
      <c r="L43" t="str">
        <f t="shared" si="2"/>
        <v>Not OK</v>
      </c>
      <c r="M43" t="str">
        <f t="shared" si="3"/>
        <v>OK</v>
      </c>
    </row>
    <row r="44" spans="1:13" ht="12.75">
      <c r="A44">
        <v>117</v>
      </c>
      <c r="B44">
        <v>1920</v>
      </c>
      <c r="C44" s="8">
        <v>0.9480555739747397</v>
      </c>
      <c r="D44" s="1">
        <v>0.09302325581395349</v>
      </c>
      <c r="E44" s="1">
        <v>0.23255813953488372</v>
      </c>
      <c r="F44" s="1">
        <v>0.16279069767441862</v>
      </c>
      <c r="G44" s="1">
        <v>0.5116279069767442</v>
      </c>
      <c r="J44" t="str">
        <f t="shared" si="0"/>
        <v>Not OK</v>
      </c>
      <c r="K44" t="str">
        <f t="shared" si="1"/>
        <v>Not OK</v>
      </c>
      <c r="L44" t="str">
        <f t="shared" si="2"/>
        <v>Not OK</v>
      </c>
      <c r="M44" t="str">
        <f t="shared" si="3"/>
        <v>OK</v>
      </c>
    </row>
    <row r="45" spans="1:13" ht="12.75">
      <c r="A45">
        <v>116</v>
      </c>
      <c r="B45">
        <v>1921</v>
      </c>
      <c r="C45" s="8">
        <v>0.9132831930895823</v>
      </c>
      <c r="D45" s="1">
        <v>0.09090909090909091</v>
      </c>
      <c r="E45" s="1">
        <v>0.22727272727272727</v>
      </c>
      <c r="F45" s="1">
        <v>0.1590909090909091</v>
      </c>
      <c r="G45" s="1">
        <v>0.5227272727272727</v>
      </c>
      <c r="J45" t="str">
        <f t="shared" si="0"/>
        <v>Not OK</v>
      </c>
      <c r="K45" t="str">
        <f t="shared" si="1"/>
        <v>Not OK</v>
      </c>
      <c r="L45" t="str">
        <f t="shared" si="2"/>
        <v>Not OK</v>
      </c>
      <c r="M45" t="str">
        <f t="shared" si="3"/>
        <v>OK</v>
      </c>
    </row>
    <row r="46" spans="1:13" ht="12.75">
      <c r="A46">
        <v>115</v>
      </c>
      <c r="B46">
        <v>1922</v>
      </c>
      <c r="C46" s="8">
        <v>0.3234648230988207</v>
      </c>
      <c r="D46" s="1">
        <v>0.08888888888888889</v>
      </c>
      <c r="E46" s="1">
        <v>0.24444444444444444</v>
      </c>
      <c r="F46" s="1">
        <v>0.15555555555555556</v>
      </c>
      <c r="G46" s="1">
        <v>0.5111111111111111</v>
      </c>
      <c r="J46" t="str">
        <f t="shared" si="0"/>
        <v>Not OK</v>
      </c>
      <c r="K46" t="str">
        <f t="shared" si="1"/>
        <v>OK</v>
      </c>
      <c r="L46" t="str">
        <f t="shared" si="2"/>
        <v>Not OK</v>
      </c>
      <c r="M46" t="str">
        <f t="shared" si="3"/>
        <v>Not OK</v>
      </c>
    </row>
    <row r="47" spans="1:13" ht="12.75">
      <c r="A47">
        <v>118</v>
      </c>
      <c r="B47">
        <v>1929</v>
      </c>
      <c r="C47" s="8">
        <v>0.5136691288496333</v>
      </c>
      <c r="D47" s="1">
        <v>0.08695652173913043</v>
      </c>
      <c r="E47" s="1">
        <v>0.2391304347826087</v>
      </c>
      <c r="F47" s="1">
        <v>0.17391304347826086</v>
      </c>
      <c r="G47" s="1">
        <v>0.5</v>
      </c>
      <c r="J47" t="str">
        <f t="shared" si="0"/>
        <v>Not OK</v>
      </c>
      <c r="K47" t="str">
        <f t="shared" si="1"/>
        <v>Not OK</v>
      </c>
      <c r="L47" t="str">
        <f t="shared" si="2"/>
        <v>OK</v>
      </c>
      <c r="M47" t="str">
        <f t="shared" si="3"/>
        <v>Not OK</v>
      </c>
    </row>
    <row r="48" spans="1:13" ht="12.75">
      <c r="A48">
        <v>121</v>
      </c>
      <c r="B48">
        <v>1933</v>
      </c>
      <c r="C48" s="8">
        <v>0.24698252729322523</v>
      </c>
      <c r="D48" s="1">
        <v>0.10638297872340426</v>
      </c>
      <c r="E48" s="1">
        <v>0.23404255319148937</v>
      </c>
      <c r="F48" s="1">
        <v>0.1702127659574468</v>
      </c>
      <c r="G48" s="1">
        <v>0.48936170212765956</v>
      </c>
      <c r="J48" t="str">
        <f t="shared" si="0"/>
        <v>OK</v>
      </c>
      <c r="K48" t="str">
        <f t="shared" si="1"/>
        <v>Not OK</v>
      </c>
      <c r="L48" t="str">
        <f t="shared" si="2"/>
        <v>Not OK</v>
      </c>
      <c r="M48" t="str">
        <f t="shared" si="3"/>
        <v>Not OK</v>
      </c>
    </row>
    <row r="49" spans="1:13" ht="12.75">
      <c r="A49">
        <v>125</v>
      </c>
      <c r="B49">
        <v>1934</v>
      </c>
      <c r="C49" s="8">
        <v>0.3739313244569026</v>
      </c>
      <c r="D49" s="1">
        <v>0.10416666666666667</v>
      </c>
      <c r="E49" s="1">
        <v>0.25</v>
      </c>
      <c r="F49" s="1">
        <v>0.16666666666666666</v>
      </c>
      <c r="G49" s="1">
        <v>0.4791666666666667</v>
      </c>
      <c r="J49" t="str">
        <f t="shared" si="0"/>
        <v>Not OK</v>
      </c>
      <c r="K49" t="str">
        <f t="shared" si="1"/>
        <v>OK</v>
      </c>
      <c r="L49" t="str">
        <f t="shared" si="2"/>
        <v>Not OK</v>
      </c>
      <c r="M49" t="str">
        <f t="shared" si="3"/>
        <v>Not OK</v>
      </c>
    </row>
    <row r="50" spans="1:13" ht="12.75">
      <c r="A50">
        <v>124</v>
      </c>
      <c r="B50">
        <v>1935</v>
      </c>
      <c r="C50" s="8">
        <v>0.3309332335889284</v>
      </c>
      <c r="D50" s="1">
        <v>0.10204081632653061</v>
      </c>
      <c r="E50" s="1">
        <v>0.2653061224489796</v>
      </c>
      <c r="F50" s="1">
        <v>0.16326530612244897</v>
      </c>
      <c r="G50" s="1">
        <v>0.46938775510204084</v>
      </c>
      <c r="J50" t="str">
        <f t="shared" si="0"/>
        <v>Not OK</v>
      </c>
      <c r="K50" t="str">
        <f t="shared" si="1"/>
        <v>OK</v>
      </c>
      <c r="L50" t="str">
        <f t="shared" si="2"/>
        <v>Not OK</v>
      </c>
      <c r="M50" t="str">
        <f t="shared" si="3"/>
        <v>Not OK</v>
      </c>
    </row>
    <row r="51" spans="1:13" ht="12.75">
      <c r="A51">
        <v>127</v>
      </c>
      <c r="B51">
        <v>1936</v>
      </c>
      <c r="C51" s="8">
        <v>0.9228420320211695</v>
      </c>
      <c r="D51" s="1">
        <v>0.1</v>
      </c>
      <c r="E51" s="1">
        <v>0.26</v>
      </c>
      <c r="F51" s="1">
        <v>0.16</v>
      </c>
      <c r="G51" s="1">
        <v>0.48</v>
      </c>
      <c r="J51" t="str">
        <f t="shared" si="0"/>
        <v>Not OK</v>
      </c>
      <c r="K51" t="str">
        <f t="shared" si="1"/>
        <v>Not OK</v>
      </c>
      <c r="L51" t="str">
        <f t="shared" si="2"/>
        <v>Not OK</v>
      </c>
      <c r="M51" t="str">
        <f t="shared" si="3"/>
        <v>OK</v>
      </c>
    </row>
    <row r="52" spans="1:13" ht="12.75">
      <c r="A52">
        <v>133</v>
      </c>
      <c r="B52">
        <v>1938</v>
      </c>
      <c r="C52" s="8">
        <v>0.7355863796809609</v>
      </c>
      <c r="D52" s="1">
        <v>0.09803921568627451</v>
      </c>
      <c r="E52" s="1">
        <v>0.2549019607843137</v>
      </c>
      <c r="F52" s="1">
        <v>0.17647058823529413</v>
      </c>
      <c r="G52" s="1">
        <v>0.47058823529411764</v>
      </c>
      <c r="J52" t="str">
        <f t="shared" si="0"/>
        <v>Not OK</v>
      </c>
      <c r="K52" t="str">
        <f t="shared" si="1"/>
        <v>Not OK</v>
      </c>
      <c r="L52" t="str">
        <f t="shared" si="2"/>
        <v>OK</v>
      </c>
      <c r="M52" t="str">
        <f t="shared" si="3"/>
        <v>Not OK</v>
      </c>
    </row>
    <row r="53" spans="1:13" ht="12.75">
      <c r="A53">
        <v>136</v>
      </c>
      <c r="B53">
        <v>1939</v>
      </c>
      <c r="C53" s="8">
        <v>0.29928378531093486</v>
      </c>
      <c r="D53" s="1">
        <v>0.09615384615384616</v>
      </c>
      <c r="E53" s="1">
        <v>0.2692307692307692</v>
      </c>
      <c r="F53" s="1">
        <v>0.17307692307692307</v>
      </c>
      <c r="G53" s="1">
        <v>0.46153846153846156</v>
      </c>
      <c r="J53" t="str">
        <f t="shared" si="0"/>
        <v>Not OK</v>
      </c>
      <c r="K53" t="str">
        <f t="shared" si="1"/>
        <v>OK</v>
      </c>
      <c r="L53" t="str">
        <f t="shared" si="2"/>
        <v>Not OK</v>
      </c>
      <c r="M53" t="str">
        <f t="shared" si="3"/>
        <v>Not OK</v>
      </c>
    </row>
    <row r="54" spans="1:13" ht="12.75">
      <c r="A54">
        <v>142</v>
      </c>
      <c r="B54">
        <v>1940</v>
      </c>
      <c r="C54" s="8">
        <v>0.9871800002572719</v>
      </c>
      <c r="D54" s="1">
        <v>0.09433962264150944</v>
      </c>
      <c r="E54" s="1">
        <v>0.2641509433962264</v>
      </c>
      <c r="F54" s="1">
        <v>0.16981132075471697</v>
      </c>
      <c r="G54" s="1">
        <v>0.4716981132075472</v>
      </c>
      <c r="J54" t="str">
        <f t="shared" si="0"/>
        <v>Not OK</v>
      </c>
      <c r="K54" t="str">
        <f t="shared" si="1"/>
        <v>Not OK</v>
      </c>
      <c r="L54" t="str">
        <f t="shared" si="2"/>
        <v>Not OK</v>
      </c>
      <c r="M54" t="str">
        <f t="shared" si="3"/>
        <v>OK</v>
      </c>
    </row>
    <row r="55" spans="1:13" ht="12.75">
      <c r="A55">
        <v>130</v>
      </c>
      <c r="B55">
        <v>1941</v>
      </c>
      <c r="C55" s="8">
        <v>0.31298336616814787</v>
      </c>
      <c r="D55" s="1">
        <v>0.09259259259259259</v>
      </c>
      <c r="E55" s="1">
        <v>0.2777777777777778</v>
      </c>
      <c r="F55" s="1">
        <v>0.16666666666666666</v>
      </c>
      <c r="G55" s="1">
        <v>0.46296296296296297</v>
      </c>
      <c r="J55" t="str">
        <f t="shared" si="0"/>
        <v>Not OK</v>
      </c>
      <c r="K55" t="str">
        <f t="shared" si="1"/>
        <v>OK</v>
      </c>
      <c r="L55" t="str">
        <f t="shared" si="2"/>
        <v>Not OK</v>
      </c>
      <c r="M55" t="str">
        <f t="shared" si="3"/>
        <v>Not OK</v>
      </c>
    </row>
    <row r="56" spans="1:13" ht="12.75">
      <c r="A56">
        <v>145</v>
      </c>
      <c r="B56">
        <v>1941</v>
      </c>
      <c r="C56" s="8">
        <v>0.04187408084983803</v>
      </c>
      <c r="D56" s="1">
        <v>0.10909090909090909</v>
      </c>
      <c r="E56" s="1">
        <v>0.2727272727272727</v>
      </c>
      <c r="F56" s="1">
        <v>0.16363636363636364</v>
      </c>
      <c r="G56" s="1">
        <v>0.45454545454545453</v>
      </c>
      <c r="J56" t="str">
        <f t="shared" si="0"/>
        <v>OK</v>
      </c>
      <c r="K56" t="str">
        <f t="shared" si="1"/>
        <v>Not OK</v>
      </c>
      <c r="L56" t="str">
        <f t="shared" si="2"/>
        <v>Not OK</v>
      </c>
      <c r="M56" t="str">
        <f t="shared" si="3"/>
        <v>Not OK</v>
      </c>
    </row>
    <row r="57" spans="1:13" ht="12.75">
      <c r="A57">
        <v>139</v>
      </c>
      <c r="B57">
        <v>1945</v>
      </c>
      <c r="C57" s="8">
        <v>0.9067031136156358</v>
      </c>
      <c r="D57" s="1">
        <v>0.10714285714285714</v>
      </c>
      <c r="E57" s="1">
        <v>0.26785714285714285</v>
      </c>
      <c r="F57" s="1">
        <v>0.16071428571428573</v>
      </c>
      <c r="G57" s="1">
        <v>0.4642857142857143</v>
      </c>
      <c r="J57" t="str">
        <f t="shared" si="0"/>
        <v>Not OK</v>
      </c>
      <c r="K57" t="str">
        <f t="shared" si="1"/>
        <v>Not OK</v>
      </c>
      <c r="L57" t="str">
        <f t="shared" si="2"/>
        <v>Not OK</v>
      </c>
      <c r="M57" t="str">
        <f t="shared" si="3"/>
        <v>OK</v>
      </c>
    </row>
    <row r="58" spans="1:13" ht="12.75">
      <c r="A58">
        <v>148</v>
      </c>
      <c r="B58">
        <v>1948</v>
      </c>
      <c r="C58" s="8">
        <v>0.8511948626171176</v>
      </c>
      <c r="D58" s="1">
        <v>0.10526315789473684</v>
      </c>
      <c r="E58" s="1">
        <v>0.2631578947368421</v>
      </c>
      <c r="F58" s="1">
        <v>0.15789473684210525</v>
      </c>
      <c r="G58" s="1">
        <v>0.47368421052631576</v>
      </c>
      <c r="J58" t="str">
        <f t="shared" si="0"/>
        <v>Not OK</v>
      </c>
      <c r="K58" t="str">
        <f t="shared" si="1"/>
        <v>Not OK</v>
      </c>
      <c r="L58" t="str">
        <f t="shared" si="2"/>
        <v>Not OK</v>
      </c>
      <c r="M58" t="str">
        <f t="shared" si="3"/>
        <v>OK</v>
      </c>
    </row>
    <row r="59" spans="1:13" ht="12.75">
      <c r="A59">
        <v>147</v>
      </c>
      <c r="B59">
        <v>1949</v>
      </c>
      <c r="C59" s="8">
        <v>0.1836841097728189</v>
      </c>
      <c r="D59" s="1">
        <v>0.1206896551724138</v>
      </c>
      <c r="E59" s="1">
        <v>0.25862068965517243</v>
      </c>
      <c r="F59" s="1">
        <v>0.15517241379310345</v>
      </c>
      <c r="G59" s="1">
        <v>0.46551724137931033</v>
      </c>
      <c r="J59" t="str">
        <f t="shared" si="0"/>
        <v>OK</v>
      </c>
      <c r="K59" t="str">
        <f t="shared" si="1"/>
        <v>Not OK</v>
      </c>
      <c r="L59" t="str">
        <f t="shared" si="2"/>
        <v>Not OK</v>
      </c>
      <c r="M59" t="str">
        <f t="shared" si="3"/>
        <v>Not OK</v>
      </c>
    </row>
    <row r="60" spans="1:13" ht="12.75">
      <c r="A60">
        <v>151</v>
      </c>
      <c r="B60">
        <v>1953</v>
      </c>
      <c r="C60" s="8">
        <v>0.36052116384257077</v>
      </c>
      <c r="D60" s="1">
        <v>0.11864406779661017</v>
      </c>
      <c r="E60" s="1">
        <v>0.2711864406779661</v>
      </c>
      <c r="F60" s="1">
        <v>0.15254237288135594</v>
      </c>
      <c r="G60" s="1">
        <v>0.4576271186440678</v>
      </c>
      <c r="J60" t="str">
        <f t="shared" si="0"/>
        <v>Not OK</v>
      </c>
      <c r="K60" t="str">
        <f t="shared" si="1"/>
        <v>OK</v>
      </c>
      <c r="L60" t="str">
        <f t="shared" si="2"/>
        <v>Not OK</v>
      </c>
      <c r="M60" t="str">
        <f t="shared" si="3"/>
        <v>Not OK</v>
      </c>
    </row>
    <row r="61" spans="1:13" ht="12.75">
      <c r="A61">
        <v>154</v>
      </c>
      <c r="B61">
        <v>1956</v>
      </c>
      <c r="C61" s="8">
        <v>0.9713255800154276</v>
      </c>
      <c r="D61" s="1">
        <v>0.11666666666666667</v>
      </c>
      <c r="E61" s="1">
        <v>0.26666666666666666</v>
      </c>
      <c r="F61" s="1">
        <v>0.15</v>
      </c>
      <c r="G61" s="1">
        <v>0.4666666666666667</v>
      </c>
      <c r="J61" t="str">
        <f t="shared" si="0"/>
        <v>Not OK</v>
      </c>
      <c r="K61" t="str">
        <f t="shared" si="1"/>
        <v>Not OK</v>
      </c>
      <c r="L61" t="str">
        <f t="shared" si="2"/>
        <v>Not OK</v>
      </c>
      <c r="M61" t="str">
        <f t="shared" si="3"/>
        <v>OK</v>
      </c>
    </row>
    <row r="62" spans="1:13" ht="12.75">
      <c r="A62">
        <v>157</v>
      </c>
      <c r="B62">
        <v>1956</v>
      </c>
      <c r="C62" s="8">
        <v>0.8147506168212625</v>
      </c>
      <c r="D62" s="1">
        <v>0.11475409836065574</v>
      </c>
      <c r="E62" s="1">
        <v>0.26229508196721313</v>
      </c>
      <c r="F62" s="1">
        <v>0.14754098360655737</v>
      </c>
      <c r="G62" s="1">
        <v>0.47540983606557374</v>
      </c>
      <c r="J62" t="str">
        <f t="shared" si="0"/>
        <v>Not OK</v>
      </c>
      <c r="K62" t="str">
        <f t="shared" si="1"/>
        <v>Not OK</v>
      </c>
      <c r="L62" t="str">
        <f t="shared" si="2"/>
        <v>Not OK</v>
      </c>
      <c r="M62" t="str">
        <f t="shared" si="3"/>
        <v>OK</v>
      </c>
    </row>
    <row r="63" spans="1:13" ht="12.75">
      <c r="A63">
        <v>160</v>
      </c>
      <c r="B63">
        <v>1962</v>
      </c>
      <c r="C63" s="8">
        <v>0.6784134036478943</v>
      </c>
      <c r="D63" s="1">
        <v>0.11290322580645161</v>
      </c>
      <c r="E63" s="1">
        <v>0.25806451612903225</v>
      </c>
      <c r="F63" s="1">
        <v>0.16129032258064516</v>
      </c>
      <c r="G63" s="1">
        <v>0.46774193548387094</v>
      </c>
      <c r="J63" t="str">
        <f t="shared" si="0"/>
        <v>Not OK</v>
      </c>
      <c r="K63" t="str">
        <f t="shared" si="1"/>
        <v>Not OK</v>
      </c>
      <c r="L63" t="str">
        <f t="shared" si="2"/>
        <v>OK</v>
      </c>
      <c r="M63" t="str">
        <f t="shared" si="3"/>
        <v>Not OK</v>
      </c>
    </row>
    <row r="64" spans="1:13" ht="12.75">
      <c r="A64">
        <v>166</v>
      </c>
      <c r="B64">
        <v>1965</v>
      </c>
      <c r="C64" s="8">
        <v>0.17617369669069474</v>
      </c>
      <c r="D64" s="1">
        <v>0.12698412698412698</v>
      </c>
      <c r="E64" s="1">
        <v>0.25396825396825395</v>
      </c>
      <c r="F64" s="1">
        <v>0.15873015873015872</v>
      </c>
      <c r="G64" s="1">
        <v>0.4603174603174603</v>
      </c>
      <c r="J64" t="str">
        <f t="shared" si="0"/>
        <v>OK</v>
      </c>
      <c r="K64" t="str">
        <f t="shared" si="1"/>
        <v>Not OK</v>
      </c>
      <c r="L64" t="str">
        <f t="shared" si="2"/>
        <v>Not OK</v>
      </c>
      <c r="M64" t="str">
        <f t="shared" si="3"/>
        <v>Not OK</v>
      </c>
    </row>
    <row r="65" spans="1:13" ht="12.75">
      <c r="A65">
        <v>169</v>
      </c>
      <c r="B65">
        <v>1967</v>
      </c>
      <c r="C65" s="8">
        <v>0.8473669278705525</v>
      </c>
      <c r="D65" s="1">
        <v>0.125</v>
      </c>
      <c r="E65" s="1">
        <v>0.25</v>
      </c>
      <c r="F65" s="1">
        <v>0.15625</v>
      </c>
      <c r="G65" s="1">
        <v>0.46875</v>
      </c>
      <c r="J65" t="str">
        <f t="shared" si="0"/>
        <v>Not OK</v>
      </c>
      <c r="K65" t="str">
        <f t="shared" si="1"/>
        <v>Not OK</v>
      </c>
      <c r="L65" t="str">
        <f t="shared" si="2"/>
        <v>Not OK</v>
      </c>
      <c r="M65" t="str">
        <f t="shared" si="3"/>
        <v>OK</v>
      </c>
    </row>
    <row r="66" spans="1:13" ht="12.75">
      <c r="A66">
        <v>175</v>
      </c>
      <c r="B66">
        <v>1969</v>
      </c>
      <c r="C66" s="8">
        <v>0.4169141785211818</v>
      </c>
      <c r="D66" s="1">
        <v>0.12307692307692308</v>
      </c>
      <c r="E66" s="1">
        <v>0.26153846153846155</v>
      </c>
      <c r="F66" s="1">
        <v>0.15384615384615385</v>
      </c>
      <c r="G66" s="1">
        <v>0.46153846153846156</v>
      </c>
      <c r="J66" t="str">
        <f t="shared" si="0"/>
        <v>Not OK</v>
      </c>
      <c r="K66" t="str">
        <f t="shared" si="1"/>
        <v>OK</v>
      </c>
      <c r="L66" t="str">
        <f t="shared" si="2"/>
        <v>Not OK</v>
      </c>
      <c r="M66" t="str">
        <f t="shared" si="3"/>
        <v>Not OK</v>
      </c>
    </row>
    <row r="67" spans="1:13" ht="12.75">
      <c r="A67">
        <v>172</v>
      </c>
      <c r="B67">
        <v>1970</v>
      </c>
      <c r="C67" s="8">
        <v>0.7869404082593094</v>
      </c>
      <c r="D67" s="1">
        <v>0.12121212121212122</v>
      </c>
      <c r="E67" s="1">
        <v>0.25757575757575757</v>
      </c>
      <c r="F67" s="1">
        <v>0.15151515151515152</v>
      </c>
      <c r="G67" s="1">
        <v>0.4696969696969697</v>
      </c>
      <c r="J67" t="str">
        <f aca="true" t="shared" si="4" ref="J67:J80">IF(C67&lt;0.25,"OK","Not OK")</f>
        <v>Not OK</v>
      </c>
      <c r="K67" t="str">
        <f aca="true" t="shared" si="5" ref="K67:K80">IF(AND(C67&lt;=0.5,C67&gt;=0.25),"OK","Not OK")</f>
        <v>Not OK</v>
      </c>
      <c r="L67" t="str">
        <f aca="true" t="shared" si="6" ref="L67:L80">IF(AND(C67&gt;0.5,C67&lt;=0.75),"OK","Not OK")</f>
        <v>Not OK</v>
      </c>
      <c r="M67" t="str">
        <f aca="true" t="shared" si="7" ref="M67:M80">IF(C67&gt;0.75,"OK","Not OK")</f>
        <v>OK</v>
      </c>
    </row>
    <row r="68" spans="1:13" ht="12.75">
      <c r="A68">
        <v>178</v>
      </c>
      <c r="B68">
        <v>1971</v>
      </c>
      <c r="C68" s="8">
        <v>0.8598971805483704</v>
      </c>
      <c r="D68" s="1">
        <v>0.11940298507462686</v>
      </c>
      <c r="E68" s="1">
        <v>0.2537313432835821</v>
      </c>
      <c r="F68" s="1">
        <v>0.14925373134328357</v>
      </c>
      <c r="G68" s="1">
        <v>0.47761194029850745</v>
      </c>
      <c r="J68" t="str">
        <f t="shared" si="4"/>
        <v>Not OK</v>
      </c>
      <c r="K68" t="str">
        <f t="shared" si="5"/>
        <v>Not OK</v>
      </c>
      <c r="L68" t="str">
        <f t="shared" si="6"/>
        <v>Not OK</v>
      </c>
      <c r="M68" t="str">
        <f t="shared" si="7"/>
        <v>OK</v>
      </c>
    </row>
    <row r="69" spans="1:13" ht="12.75">
      <c r="A69">
        <v>181</v>
      </c>
      <c r="B69">
        <v>1973</v>
      </c>
      <c r="C69" s="8">
        <v>0.8019412097638516</v>
      </c>
      <c r="D69" s="1">
        <v>0.11764705882352941</v>
      </c>
      <c r="E69" s="1">
        <v>0.25</v>
      </c>
      <c r="F69" s="1">
        <v>0.14705882352941177</v>
      </c>
      <c r="G69" s="1">
        <v>0.4852941176470588</v>
      </c>
      <c r="J69" t="str">
        <f t="shared" si="4"/>
        <v>Not OK</v>
      </c>
      <c r="K69" t="str">
        <f t="shared" si="5"/>
        <v>Not OK</v>
      </c>
      <c r="L69" t="str">
        <f t="shared" si="6"/>
        <v>Not OK</v>
      </c>
      <c r="M69" t="str">
        <f t="shared" si="7"/>
        <v>OK</v>
      </c>
    </row>
    <row r="70" spans="1:13" ht="12.75">
      <c r="A70">
        <v>184</v>
      </c>
      <c r="B70">
        <v>1974</v>
      </c>
      <c r="C70" s="8">
        <v>0.9834900895643</v>
      </c>
      <c r="D70" s="1">
        <v>0.11594202898550725</v>
      </c>
      <c r="E70" s="1">
        <v>0.2463768115942029</v>
      </c>
      <c r="F70" s="1">
        <v>0.14492753623188406</v>
      </c>
      <c r="G70" s="1">
        <v>0.4927536231884058</v>
      </c>
      <c r="J70" t="str">
        <f t="shared" si="4"/>
        <v>Not OK</v>
      </c>
      <c r="K70" t="str">
        <f t="shared" si="5"/>
        <v>Not OK</v>
      </c>
      <c r="L70" t="str">
        <f t="shared" si="6"/>
        <v>Not OK</v>
      </c>
      <c r="M70" t="str">
        <f t="shared" si="7"/>
        <v>OK</v>
      </c>
    </row>
    <row r="71" spans="1:13" ht="12.75">
      <c r="A71">
        <v>163</v>
      </c>
      <c r="B71">
        <v>1975</v>
      </c>
      <c r="C71" s="8">
        <v>0.018180767131692897</v>
      </c>
      <c r="D71" s="1">
        <v>0.12857142857142856</v>
      </c>
      <c r="E71" s="1">
        <v>0.24285714285714285</v>
      </c>
      <c r="F71" s="1">
        <v>0.14285714285714285</v>
      </c>
      <c r="G71" s="1">
        <v>0.4857142857142857</v>
      </c>
      <c r="J71" t="str">
        <f t="shared" si="4"/>
        <v>OK</v>
      </c>
      <c r="K71" t="str">
        <f t="shared" si="5"/>
        <v>Not OK</v>
      </c>
      <c r="L71" t="str">
        <f t="shared" si="6"/>
        <v>Not OK</v>
      </c>
      <c r="M71" t="str">
        <f t="shared" si="7"/>
        <v>Not OK</v>
      </c>
    </row>
    <row r="72" spans="1:13" ht="12.75">
      <c r="A72">
        <v>189</v>
      </c>
      <c r="B72">
        <v>1978</v>
      </c>
      <c r="C72" s="8">
        <v>0.1006129310601327</v>
      </c>
      <c r="D72" s="1">
        <v>0.14084507042253522</v>
      </c>
      <c r="E72" s="1">
        <v>0.23943661971830985</v>
      </c>
      <c r="F72" s="1">
        <v>0.14084507042253522</v>
      </c>
      <c r="G72" s="1">
        <v>0.4788732394366197</v>
      </c>
      <c r="J72" t="str">
        <f t="shared" si="4"/>
        <v>OK</v>
      </c>
      <c r="K72" t="str">
        <f t="shared" si="5"/>
        <v>Not OK</v>
      </c>
      <c r="L72" t="str">
        <f t="shared" si="6"/>
        <v>Not OK</v>
      </c>
      <c r="M72" t="str">
        <f t="shared" si="7"/>
        <v>Not OK</v>
      </c>
    </row>
    <row r="73" spans="1:13" ht="12.75">
      <c r="A73">
        <v>187</v>
      </c>
      <c r="B73">
        <v>1979</v>
      </c>
      <c r="C73" s="8">
        <v>0.8918309050830214</v>
      </c>
      <c r="D73" s="1">
        <v>0.1388888888888889</v>
      </c>
      <c r="E73" s="1">
        <v>0.2361111111111111</v>
      </c>
      <c r="F73" s="1">
        <v>0.1388888888888889</v>
      </c>
      <c r="G73" s="1">
        <v>0.4861111111111111</v>
      </c>
      <c r="J73" t="str">
        <f t="shared" si="4"/>
        <v>Not OK</v>
      </c>
      <c r="K73" t="str">
        <f t="shared" si="5"/>
        <v>Not OK</v>
      </c>
      <c r="L73" t="str">
        <f t="shared" si="6"/>
        <v>Not OK</v>
      </c>
      <c r="M73" t="str">
        <f t="shared" si="7"/>
        <v>OK</v>
      </c>
    </row>
    <row r="74" spans="1:13" ht="12.75">
      <c r="A74">
        <v>190</v>
      </c>
      <c r="B74">
        <v>1979</v>
      </c>
      <c r="C74" s="8">
        <v>0.6576725820360368</v>
      </c>
      <c r="D74" s="1">
        <v>0.136986301369863</v>
      </c>
      <c r="E74" s="1">
        <v>0.2328767123287671</v>
      </c>
      <c r="F74" s="1">
        <v>0.1506849315068493</v>
      </c>
      <c r="G74" s="1">
        <v>0.4794520547945205</v>
      </c>
      <c r="J74" t="str">
        <f t="shared" si="4"/>
        <v>Not OK</v>
      </c>
      <c r="K74" t="str">
        <f t="shared" si="5"/>
        <v>Not OK</v>
      </c>
      <c r="L74" t="str">
        <f t="shared" si="6"/>
        <v>OK</v>
      </c>
      <c r="M74" t="str">
        <f t="shared" si="7"/>
        <v>Not OK</v>
      </c>
    </row>
    <row r="75" spans="1:13" ht="12.75">
      <c r="A75">
        <v>193</v>
      </c>
      <c r="B75">
        <v>1979</v>
      </c>
      <c r="C75" s="8">
        <v>0.9294567425353907</v>
      </c>
      <c r="D75" s="1">
        <v>0.13513513513513514</v>
      </c>
      <c r="E75" s="1">
        <v>0.22972972972972974</v>
      </c>
      <c r="F75" s="1">
        <v>0.14864864864864866</v>
      </c>
      <c r="G75" s="1">
        <v>0.4864864864864865</v>
      </c>
      <c r="J75" t="str">
        <f t="shared" si="4"/>
        <v>Not OK</v>
      </c>
      <c r="K75" t="str">
        <f t="shared" si="5"/>
        <v>Not OK</v>
      </c>
      <c r="L75" t="str">
        <f t="shared" si="6"/>
        <v>Not OK</v>
      </c>
      <c r="M75" t="str">
        <f t="shared" si="7"/>
        <v>OK</v>
      </c>
    </row>
    <row r="76" spans="1:13" ht="12.75">
      <c r="A76">
        <v>202</v>
      </c>
      <c r="B76">
        <v>1982</v>
      </c>
      <c r="C76" s="8">
        <v>0.22706536436795188</v>
      </c>
      <c r="D76" s="1">
        <v>0.14666666666666667</v>
      </c>
      <c r="E76" s="1">
        <v>0.22666666666666666</v>
      </c>
      <c r="F76" s="1">
        <v>0.14666666666666667</v>
      </c>
      <c r="G76" s="1">
        <v>0.48</v>
      </c>
      <c r="J76" t="str">
        <f t="shared" si="4"/>
        <v>OK</v>
      </c>
      <c r="K76" t="str">
        <f t="shared" si="5"/>
        <v>Not OK</v>
      </c>
      <c r="L76" t="str">
        <f t="shared" si="6"/>
        <v>Not OK</v>
      </c>
      <c r="M76" t="str">
        <f t="shared" si="7"/>
        <v>Not OK</v>
      </c>
    </row>
    <row r="77" spans="1:13" ht="12.75">
      <c r="A77">
        <v>205</v>
      </c>
      <c r="B77">
        <v>1982</v>
      </c>
      <c r="C77" s="8">
        <v>0.4783993989397966</v>
      </c>
      <c r="D77" s="1">
        <v>0.14473684210526316</v>
      </c>
      <c r="E77" s="1">
        <v>0.23684210526315788</v>
      </c>
      <c r="F77" s="1">
        <v>0.14473684210526316</v>
      </c>
      <c r="G77" s="1">
        <v>0.47368421052631576</v>
      </c>
      <c r="J77" t="str">
        <f t="shared" si="4"/>
        <v>Not OK</v>
      </c>
      <c r="K77" t="str">
        <f t="shared" si="5"/>
        <v>OK</v>
      </c>
      <c r="L77" t="str">
        <f t="shared" si="6"/>
        <v>Not OK</v>
      </c>
      <c r="M77" t="str">
        <f t="shared" si="7"/>
        <v>Not OK</v>
      </c>
    </row>
    <row r="78" spans="1:13" ht="12.75">
      <c r="A78">
        <v>208</v>
      </c>
      <c r="B78">
        <v>1987</v>
      </c>
      <c r="C78" s="8">
        <v>0.8930262159086979</v>
      </c>
      <c r="D78" s="1">
        <v>0.14285714285714285</v>
      </c>
      <c r="E78" s="1">
        <v>0.23376623376623376</v>
      </c>
      <c r="F78" s="1">
        <v>0.14285714285714285</v>
      </c>
      <c r="G78" s="1">
        <v>0.4805194805194805</v>
      </c>
      <c r="J78" t="str">
        <f t="shared" si="4"/>
        <v>Not OK</v>
      </c>
      <c r="K78" t="str">
        <f t="shared" si="5"/>
        <v>Not OK</v>
      </c>
      <c r="L78" t="str">
        <f t="shared" si="6"/>
        <v>Not OK</v>
      </c>
      <c r="M78" t="str">
        <f t="shared" si="7"/>
        <v>OK</v>
      </c>
    </row>
    <row r="79" spans="1:13" ht="12.75">
      <c r="A79">
        <v>199</v>
      </c>
      <c r="B79">
        <v>1988</v>
      </c>
      <c r="C79" s="8">
        <v>0.41831632108688693</v>
      </c>
      <c r="D79" s="1">
        <v>0.14102564102564102</v>
      </c>
      <c r="E79" s="1">
        <v>0.24358974358974358</v>
      </c>
      <c r="F79" s="1">
        <v>0.14102564102564102</v>
      </c>
      <c r="G79" s="1">
        <v>0.47435897435897434</v>
      </c>
      <c r="J79" t="str">
        <f t="shared" si="4"/>
        <v>Not OK</v>
      </c>
      <c r="K79" t="str">
        <f t="shared" si="5"/>
        <v>OK</v>
      </c>
      <c r="L79" t="str">
        <f t="shared" si="6"/>
        <v>Not OK</v>
      </c>
      <c r="M79" t="str">
        <f t="shared" si="7"/>
        <v>Not OK</v>
      </c>
    </row>
    <row r="80" spans="1:13" ht="12.75">
      <c r="A80">
        <v>211</v>
      </c>
      <c r="B80">
        <v>1991</v>
      </c>
      <c r="C80" s="8">
        <v>0.7805092240045198</v>
      </c>
      <c r="D80">
        <v>0.13924050632911392</v>
      </c>
      <c r="E80">
        <v>0.24050632911392406</v>
      </c>
      <c r="F80">
        <v>0.13924050632911392</v>
      </c>
      <c r="G80">
        <v>0.4810126582278481</v>
      </c>
      <c r="J80" t="str">
        <f t="shared" si="4"/>
        <v>Not OK</v>
      </c>
      <c r="K80" t="str">
        <f t="shared" si="5"/>
        <v>Not OK</v>
      </c>
      <c r="L80" t="str">
        <f t="shared" si="6"/>
        <v>Not OK</v>
      </c>
      <c r="M80" t="str">
        <f t="shared" si="7"/>
        <v>OK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IWRWars">
    <tabColor indexed="40"/>
  </sheetPr>
  <dimension ref="A1:IQ82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" sqref="F7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8.57421875" style="0" customWidth="1"/>
    <col min="5" max="5" width="8.140625" style="0" customWidth="1"/>
    <col min="6" max="6" width="10.00390625" style="140" customWidth="1"/>
    <col min="7" max="7" width="9.00390625" style="0" customWidth="1"/>
    <col min="8" max="8" width="10.28125" style="0" customWidth="1"/>
    <col min="9" max="10" width="9.003906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5" width="9.00390625" style="0" customWidth="1"/>
    <col min="16" max="16" width="12.57421875" style="0" customWidth="1"/>
    <col min="17" max="16384" width="9.00390625" style="0" customWidth="1"/>
  </cols>
  <sheetData>
    <row r="1" spans="1:251" s="14" customFormat="1" ht="102" customHeight="1">
      <c r="A1" s="12" t="s">
        <v>23</v>
      </c>
      <c r="B1" s="12" t="s">
        <v>36</v>
      </c>
      <c r="C1" s="12" t="s">
        <v>120</v>
      </c>
      <c r="D1" s="12" t="s">
        <v>121</v>
      </c>
      <c r="E1" s="12" t="s">
        <v>414</v>
      </c>
      <c r="F1" s="139" t="s">
        <v>415</v>
      </c>
      <c r="G1" s="14" t="s">
        <v>416</v>
      </c>
      <c r="H1" s="14" t="s">
        <v>422</v>
      </c>
      <c r="I1" s="14" t="s">
        <v>416</v>
      </c>
      <c r="J1" s="14" t="s">
        <v>417</v>
      </c>
      <c r="K1" s="14" t="s">
        <v>418</v>
      </c>
      <c r="L1" s="14" t="s">
        <v>438</v>
      </c>
      <c r="M1" s="14" t="s">
        <v>439</v>
      </c>
      <c r="N1" s="14" t="s">
        <v>2</v>
      </c>
      <c r="O1" s="14" t="s">
        <v>17</v>
      </c>
      <c r="P1" s="14" t="s">
        <v>421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15" ht="12.75">
      <c r="A2">
        <v>1</v>
      </c>
      <c r="B2" t="s">
        <v>141</v>
      </c>
      <c r="C2">
        <v>1823</v>
      </c>
      <c r="D2">
        <v>1823</v>
      </c>
      <c r="E2">
        <v>0</v>
      </c>
      <c r="F2" s="140">
        <f>C2-C2</f>
        <v>0</v>
      </c>
      <c r="G2">
        <v>1</v>
      </c>
      <c r="J2" s="142">
        <v>1</v>
      </c>
      <c r="K2" s="142">
        <v>1</v>
      </c>
      <c r="L2" s="142"/>
      <c r="N2">
        <v>1</v>
      </c>
      <c r="O2">
        <v>1823</v>
      </c>
    </row>
    <row r="3" spans="1:15" ht="12.75">
      <c r="A3">
        <v>4</v>
      </c>
      <c r="B3" t="s">
        <v>142</v>
      </c>
      <c r="C3">
        <v>1828</v>
      </c>
      <c r="D3">
        <v>1829</v>
      </c>
      <c r="E3">
        <f aca="true" t="shared" si="0" ref="E3:E34">C3-C2</f>
        <v>5</v>
      </c>
      <c r="F3" s="140">
        <f>SUM(E$2:E3)/G3</f>
        <v>2.5</v>
      </c>
      <c r="G3">
        <f aca="true" t="shared" si="1" ref="G3:G34">G2+1</f>
        <v>2</v>
      </c>
      <c r="J3" s="142">
        <f>1/F3</f>
        <v>0.4</v>
      </c>
      <c r="K3" s="142">
        <v>1</v>
      </c>
      <c r="L3" s="142"/>
      <c r="N3">
        <v>4</v>
      </c>
      <c r="O3">
        <v>1829</v>
      </c>
    </row>
    <row r="4" spans="1:15" ht="12.75">
      <c r="A4">
        <v>7</v>
      </c>
      <c r="B4" t="s">
        <v>143</v>
      </c>
      <c r="C4">
        <v>1846</v>
      </c>
      <c r="D4">
        <v>1848</v>
      </c>
      <c r="E4">
        <f t="shared" si="0"/>
        <v>18</v>
      </c>
      <c r="F4" s="140">
        <f>SUM(E$2:E4)/G4</f>
        <v>7.666666666666667</v>
      </c>
      <c r="G4">
        <f t="shared" si="1"/>
        <v>3</v>
      </c>
      <c r="J4" s="142">
        <f aca="true" t="shared" si="2" ref="J4:J67">1/F4</f>
        <v>0.13043478260869565</v>
      </c>
      <c r="K4" s="142">
        <v>1</v>
      </c>
      <c r="L4" s="142"/>
      <c r="N4">
        <v>7</v>
      </c>
      <c r="O4">
        <v>1848</v>
      </c>
    </row>
    <row r="5" spans="1:15" ht="12.75">
      <c r="A5">
        <v>10</v>
      </c>
      <c r="B5" t="s">
        <v>87</v>
      </c>
      <c r="C5">
        <v>1848</v>
      </c>
      <c r="D5">
        <v>1848</v>
      </c>
      <c r="E5">
        <f t="shared" si="0"/>
        <v>2</v>
      </c>
      <c r="F5" s="140">
        <f>SUM(E$2:E5)/G5</f>
        <v>6.25</v>
      </c>
      <c r="G5">
        <f t="shared" si="1"/>
        <v>4</v>
      </c>
      <c r="J5" s="142">
        <f t="shared" si="2"/>
        <v>0.16</v>
      </c>
      <c r="K5" s="142">
        <v>0.75</v>
      </c>
      <c r="L5" s="142"/>
      <c r="N5">
        <v>10</v>
      </c>
      <c r="O5">
        <v>1848</v>
      </c>
    </row>
    <row r="6" spans="1:15" ht="12.75">
      <c r="A6">
        <v>13</v>
      </c>
      <c r="B6" t="s">
        <v>144</v>
      </c>
      <c r="C6">
        <v>1848</v>
      </c>
      <c r="D6">
        <v>1848</v>
      </c>
      <c r="E6">
        <f t="shared" si="0"/>
        <v>0</v>
      </c>
      <c r="F6" s="140">
        <f>SUM(E$2:E6)/G6</f>
        <v>5</v>
      </c>
      <c r="G6">
        <f t="shared" si="1"/>
        <v>5</v>
      </c>
      <c r="J6" s="142">
        <f t="shared" si="2"/>
        <v>0.2</v>
      </c>
      <c r="K6" s="142">
        <v>0.7</v>
      </c>
      <c r="L6" s="142"/>
      <c r="N6">
        <v>13</v>
      </c>
      <c r="O6">
        <v>1848</v>
      </c>
    </row>
    <row r="7" spans="1:15" ht="12.75">
      <c r="A7">
        <v>16</v>
      </c>
      <c r="B7" t="s">
        <v>57</v>
      </c>
      <c r="C7">
        <v>1849</v>
      </c>
      <c r="D7">
        <v>1849</v>
      </c>
      <c r="E7">
        <f t="shared" si="0"/>
        <v>1</v>
      </c>
      <c r="F7" s="140">
        <f>SUM(E$2:E7)/G7</f>
        <v>4.333333333333333</v>
      </c>
      <c r="G7">
        <f t="shared" si="1"/>
        <v>6</v>
      </c>
      <c r="J7" s="142">
        <f t="shared" si="2"/>
        <v>0.23076923076923078</v>
      </c>
      <c r="K7" s="142">
        <v>0.75</v>
      </c>
      <c r="L7" s="142"/>
      <c r="N7">
        <v>16</v>
      </c>
      <c r="O7">
        <v>1849</v>
      </c>
    </row>
    <row r="8" spans="1:15" ht="12.75">
      <c r="A8">
        <v>19</v>
      </c>
      <c r="B8" t="s">
        <v>145</v>
      </c>
      <c r="C8">
        <v>1851</v>
      </c>
      <c r="D8">
        <v>1852</v>
      </c>
      <c r="E8">
        <f t="shared" si="0"/>
        <v>2</v>
      </c>
      <c r="F8" s="140">
        <f>SUM(E$2:E8)/G8</f>
        <v>4</v>
      </c>
      <c r="G8">
        <f t="shared" si="1"/>
        <v>7</v>
      </c>
      <c r="J8" s="142">
        <f t="shared" si="2"/>
        <v>0.25</v>
      </c>
      <c r="K8" s="142">
        <v>0.6428571428571428</v>
      </c>
      <c r="L8" s="142"/>
      <c r="N8">
        <v>19</v>
      </c>
      <c r="O8">
        <v>1852</v>
      </c>
    </row>
    <row r="9" spans="1:15" ht="12.75">
      <c r="A9">
        <v>22</v>
      </c>
      <c r="B9" t="s">
        <v>96</v>
      </c>
      <c r="C9">
        <v>1853</v>
      </c>
      <c r="D9">
        <v>1856</v>
      </c>
      <c r="E9">
        <f t="shared" si="0"/>
        <v>2</v>
      </c>
      <c r="F9" s="140">
        <f>SUM(E$2:E9)/G9</f>
        <v>3.75</v>
      </c>
      <c r="G9">
        <f t="shared" si="1"/>
        <v>8</v>
      </c>
      <c r="J9" s="142">
        <f t="shared" si="2"/>
        <v>0.26666666666666666</v>
      </c>
      <c r="K9" s="142">
        <v>0.5625</v>
      </c>
      <c r="L9" s="142"/>
      <c r="N9">
        <v>22</v>
      </c>
      <c r="O9">
        <v>1856</v>
      </c>
    </row>
    <row r="10" spans="1:15" ht="12.75">
      <c r="A10">
        <v>25</v>
      </c>
      <c r="B10" t="s">
        <v>52</v>
      </c>
      <c r="C10">
        <v>1856</v>
      </c>
      <c r="D10">
        <v>1857</v>
      </c>
      <c r="E10">
        <f t="shared" si="0"/>
        <v>3</v>
      </c>
      <c r="F10" s="140">
        <f>SUM(E$2:E10)/G10</f>
        <v>3.6666666666666665</v>
      </c>
      <c r="G10">
        <f t="shared" si="1"/>
        <v>9</v>
      </c>
      <c r="J10" s="142">
        <f t="shared" si="2"/>
        <v>0.27272727272727276</v>
      </c>
      <c r="K10" s="142">
        <v>0.6111111111111112</v>
      </c>
      <c r="L10" s="142"/>
      <c r="N10">
        <v>25</v>
      </c>
      <c r="O10">
        <v>1857</v>
      </c>
    </row>
    <row r="11" spans="1:15" ht="12.75">
      <c r="A11">
        <v>28</v>
      </c>
      <c r="B11" t="s">
        <v>76</v>
      </c>
      <c r="C11">
        <v>1859</v>
      </c>
      <c r="D11">
        <v>1859</v>
      </c>
      <c r="E11">
        <f t="shared" si="0"/>
        <v>3</v>
      </c>
      <c r="F11" s="140">
        <f>SUM(E$2:E11)/G11</f>
        <v>3.6</v>
      </c>
      <c r="G11">
        <f t="shared" si="1"/>
        <v>10</v>
      </c>
      <c r="J11" s="142">
        <f t="shared" si="2"/>
        <v>0.2777777777777778</v>
      </c>
      <c r="K11" s="142">
        <v>0.65</v>
      </c>
      <c r="L11" s="142"/>
      <c r="N11">
        <v>28</v>
      </c>
      <c r="O11">
        <v>1859</v>
      </c>
    </row>
    <row r="12" spans="1:15" ht="12.75">
      <c r="A12">
        <v>31</v>
      </c>
      <c r="B12" t="s">
        <v>146</v>
      </c>
      <c r="C12">
        <v>1859</v>
      </c>
      <c r="D12">
        <v>1860</v>
      </c>
      <c r="E12">
        <f t="shared" si="0"/>
        <v>0</v>
      </c>
      <c r="F12" s="140">
        <f>SUM(E$2:E12)/G12</f>
        <v>3.272727272727273</v>
      </c>
      <c r="G12">
        <f t="shared" si="1"/>
        <v>11</v>
      </c>
      <c r="J12" s="142">
        <f t="shared" si="2"/>
        <v>0.3055555555555555</v>
      </c>
      <c r="K12" s="142">
        <v>0.6818181818181819</v>
      </c>
      <c r="L12" s="142"/>
      <c r="N12">
        <v>31</v>
      </c>
      <c r="O12">
        <v>1860</v>
      </c>
    </row>
    <row r="13" spans="1:15" ht="12.75">
      <c r="A13">
        <v>34</v>
      </c>
      <c r="B13" t="s">
        <v>147</v>
      </c>
      <c r="C13">
        <v>1860</v>
      </c>
      <c r="D13">
        <v>1860</v>
      </c>
      <c r="E13">
        <f t="shared" si="0"/>
        <v>1</v>
      </c>
      <c r="F13" s="140">
        <f>SUM(E$2:E13)/G13</f>
        <v>3.0833333333333335</v>
      </c>
      <c r="G13">
        <f t="shared" si="1"/>
        <v>12</v>
      </c>
      <c r="J13" s="142">
        <f t="shared" si="2"/>
        <v>0.3243243243243243</v>
      </c>
      <c r="K13" s="142">
        <v>0.7083333333333333</v>
      </c>
      <c r="L13" s="142"/>
      <c r="N13">
        <v>34</v>
      </c>
      <c r="O13">
        <v>1860</v>
      </c>
    </row>
    <row r="14" spans="1:15" ht="12.75">
      <c r="A14">
        <v>37</v>
      </c>
      <c r="B14" t="s">
        <v>148</v>
      </c>
      <c r="C14">
        <v>1860</v>
      </c>
      <c r="D14">
        <v>1861</v>
      </c>
      <c r="E14">
        <f t="shared" si="0"/>
        <v>0</v>
      </c>
      <c r="F14" s="140">
        <f>SUM(E$2:E14)/G14</f>
        <v>2.8461538461538463</v>
      </c>
      <c r="G14">
        <f t="shared" si="1"/>
        <v>13</v>
      </c>
      <c r="J14" s="142">
        <f t="shared" si="2"/>
        <v>0.3513513513513513</v>
      </c>
      <c r="K14" s="142">
        <v>0.7307692307692308</v>
      </c>
      <c r="L14" s="142"/>
      <c r="N14">
        <v>37</v>
      </c>
      <c r="O14">
        <v>1861</v>
      </c>
    </row>
    <row r="15" spans="1:15" ht="12.75">
      <c r="A15">
        <v>40</v>
      </c>
      <c r="B15" t="s">
        <v>64</v>
      </c>
      <c r="C15">
        <v>1862</v>
      </c>
      <c r="D15">
        <v>1867</v>
      </c>
      <c r="E15">
        <f t="shared" si="0"/>
        <v>2</v>
      </c>
      <c r="F15" s="140">
        <f>SUM(E$2:E15)/G15</f>
        <v>2.7857142857142856</v>
      </c>
      <c r="G15">
        <f t="shared" si="1"/>
        <v>14</v>
      </c>
      <c r="J15" s="142">
        <f t="shared" si="2"/>
        <v>0.358974358974359</v>
      </c>
      <c r="K15" s="142">
        <v>0.75</v>
      </c>
      <c r="L15" s="142"/>
      <c r="N15">
        <v>43</v>
      </c>
      <c r="O15">
        <v>1863</v>
      </c>
    </row>
    <row r="16" spans="1:15" ht="12.75">
      <c r="A16">
        <v>43</v>
      </c>
      <c r="B16" t="s">
        <v>149</v>
      </c>
      <c r="C16">
        <v>1863</v>
      </c>
      <c r="D16">
        <v>1863</v>
      </c>
      <c r="E16">
        <f t="shared" si="0"/>
        <v>1</v>
      </c>
      <c r="F16" s="140">
        <f>SUM(E$2:E16)/G16</f>
        <v>2.6666666666666665</v>
      </c>
      <c r="G16">
        <f t="shared" si="1"/>
        <v>15</v>
      </c>
      <c r="J16" s="142">
        <f t="shared" si="2"/>
        <v>0.375</v>
      </c>
      <c r="K16" s="142">
        <v>0.7333333333333334</v>
      </c>
      <c r="L16" s="142"/>
      <c r="N16">
        <v>46</v>
      </c>
      <c r="O16">
        <v>1864</v>
      </c>
    </row>
    <row r="17" spans="1:15" ht="12.75">
      <c r="A17">
        <v>46</v>
      </c>
      <c r="B17" t="s">
        <v>66</v>
      </c>
      <c r="C17">
        <v>1864</v>
      </c>
      <c r="D17">
        <v>1864</v>
      </c>
      <c r="E17">
        <f t="shared" si="0"/>
        <v>1</v>
      </c>
      <c r="F17" s="140">
        <f>SUM(E$2:E17)/G17</f>
        <v>2.5625</v>
      </c>
      <c r="G17">
        <f t="shared" si="1"/>
        <v>16</v>
      </c>
      <c r="J17" s="142">
        <f t="shared" si="2"/>
        <v>0.3902439024390244</v>
      </c>
      <c r="K17" s="142">
        <v>0.6875</v>
      </c>
      <c r="L17" s="142"/>
      <c r="N17">
        <v>52</v>
      </c>
      <c r="O17">
        <v>1866</v>
      </c>
    </row>
    <row r="18" spans="1:15" ht="12.75">
      <c r="A18">
        <v>49</v>
      </c>
      <c r="B18" t="s">
        <v>122</v>
      </c>
      <c r="C18">
        <v>1864</v>
      </c>
      <c r="D18">
        <v>1870</v>
      </c>
      <c r="E18">
        <f t="shared" si="0"/>
        <v>0</v>
      </c>
      <c r="F18" s="140">
        <f>SUM(E$2:E18)/G18</f>
        <v>2.411764705882353</v>
      </c>
      <c r="G18">
        <f t="shared" si="1"/>
        <v>17</v>
      </c>
      <c r="J18" s="142">
        <f t="shared" si="2"/>
        <v>0.41463414634146345</v>
      </c>
      <c r="K18" s="142">
        <v>0.7058823529411764</v>
      </c>
      <c r="L18" s="142"/>
      <c r="N18">
        <v>55</v>
      </c>
      <c r="O18">
        <v>1866</v>
      </c>
    </row>
    <row r="19" spans="1:15" ht="12.75">
      <c r="A19">
        <v>52</v>
      </c>
      <c r="B19" t="s">
        <v>97</v>
      </c>
      <c r="C19">
        <v>1865</v>
      </c>
      <c r="D19">
        <v>1866</v>
      </c>
      <c r="E19">
        <f t="shared" si="0"/>
        <v>1</v>
      </c>
      <c r="F19" s="140">
        <f>SUM(E$2:E19)/G19</f>
        <v>2.3333333333333335</v>
      </c>
      <c r="G19">
        <f t="shared" si="1"/>
        <v>18</v>
      </c>
      <c r="J19" s="142">
        <f t="shared" si="2"/>
        <v>0.42857142857142855</v>
      </c>
      <c r="K19" s="142">
        <v>0.6666666666666667</v>
      </c>
      <c r="L19" s="142"/>
      <c r="N19">
        <v>40</v>
      </c>
      <c r="O19">
        <v>1867</v>
      </c>
    </row>
    <row r="20" spans="1:15" ht="12.75">
      <c r="A20">
        <v>55</v>
      </c>
      <c r="B20" t="s">
        <v>100</v>
      </c>
      <c r="C20">
        <v>1866</v>
      </c>
      <c r="D20">
        <v>1866</v>
      </c>
      <c r="E20">
        <f t="shared" si="0"/>
        <v>1</v>
      </c>
      <c r="F20" s="140">
        <f>SUM(E$2:E20)/G20</f>
        <v>2.263157894736842</v>
      </c>
      <c r="G20">
        <f t="shared" si="1"/>
        <v>19</v>
      </c>
      <c r="J20" s="142">
        <f t="shared" si="2"/>
        <v>0.4418604651162791</v>
      </c>
      <c r="K20" s="142">
        <v>0.6842105263157894</v>
      </c>
      <c r="L20" s="142"/>
      <c r="N20">
        <v>49</v>
      </c>
      <c r="O20">
        <v>1870</v>
      </c>
    </row>
    <row r="21" spans="1:15" ht="12.75">
      <c r="A21">
        <v>58</v>
      </c>
      <c r="B21" t="s">
        <v>181</v>
      </c>
      <c r="C21">
        <v>1870</v>
      </c>
      <c r="D21">
        <v>1871</v>
      </c>
      <c r="E21">
        <f t="shared" si="0"/>
        <v>4</v>
      </c>
      <c r="F21" s="140">
        <f>SUM(E$2:E21)/G21</f>
        <v>2.35</v>
      </c>
      <c r="G21">
        <f t="shared" si="1"/>
        <v>20</v>
      </c>
      <c r="J21" s="142">
        <f t="shared" si="2"/>
        <v>0.425531914893617</v>
      </c>
      <c r="K21" s="142">
        <v>0.7</v>
      </c>
      <c r="L21" s="142"/>
      <c r="N21">
        <v>58</v>
      </c>
      <c r="O21">
        <v>1871</v>
      </c>
    </row>
    <row r="22" spans="1:15" ht="12.75">
      <c r="A22">
        <v>60</v>
      </c>
      <c r="B22" t="s">
        <v>150</v>
      </c>
      <c r="C22">
        <v>1876</v>
      </c>
      <c r="D22">
        <v>1876</v>
      </c>
      <c r="E22">
        <f t="shared" si="0"/>
        <v>6</v>
      </c>
      <c r="F22" s="140">
        <f>SUM(E$2:E22)/G22</f>
        <v>2.5238095238095237</v>
      </c>
      <c r="G22">
        <f t="shared" si="1"/>
        <v>21</v>
      </c>
      <c r="J22" s="142">
        <f t="shared" si="2"/>
        <v>0.39622641509433965</v>
      </c>
      <c r="K22" s="142">
        <v>0.7142857142857142</v>
      </c>
      <c r="L22" s="142"/>
      <c r="N22">
        <v>60</v>
      </c>
      <c r="O22">
        <v>1876</v>
      </c>
    </row>
    <row r="23" spans="1:15" ht="12.75">
      <c r="A23">
        <v>61</v>
      </c>
      <c r="B23" t="s">
        <v>142</v>
      </c>
      <c r="C23">
        <v>1877</v>
      </c>
      <c r="D23">
        <v>1878</v>
      </c>
      <c r="E23">
        <f t="shared" si="0"/>
        <v>1</v>
      </c>
      <c r="F23" s="140">
        <f>SUM(E$2:E23)/G23</f>
        <v>2.4545454545454546</v>
      </c>
      <c r="G23">
        <f t="shared" si="1"/>
        <v>22</v>
      </c>
      <c r="J23" s="142">
        <f t="shared" si="2"/>
        <v>0.4074074074074074</v>
      </c>
      <c r="K23" s="142">
        <v>0.7272727272727273</v>
      </c>
      <c r="L23" s="142"/>
      <c r="N23">
        <v>61</v>
      </c>
      <c r="O23">
        <v>1878</v>
      </c>
    </row>
    <row r="24" spans="1:15" ht="12.75">
      <c r="A24">
        <v>64</v>
      </c>
      <c r="B24" t="s">
        <v>123</v>
      </c>
      <c r="C24">
        <v>1879</v>
      </c>
      <c r="D24">
        <v>1883</v>
      </c>
      <c r="E24">
        <f t="shared" si="0"/>
        <v>2</v>
      </c>
      <c r="F24" s="140">
        <f>SUM(E$2:E24)/G24</f>
        <v>2.4347826086956523</v>
      </c>
      <c r="G24">
        <f t="shared" si="1"/>
        <v>23</v>
      </c>
      <c r="J24" s="142">
        <f t="shared" si="2"/>
        <v>0.4107142857142857</v>
      </c>
      <c r="K24" s="142">
        <v>0.7391304347826086</v>
      </c>
      <c r="L24" s="142"/>
      <c r="N24">
        <v>65</v>
      </c>
      <c r="O24">
        <v>1882</v>
      </c>
    </row>
    <row r="25" spans="1:15" ht="12.75">
      <c r="A25">
        <v>65</v>
      </c>
      <c r="B25" t="s">
        <v>49</v>
      </c>
      <c r="C25">
        <v>1882</v>
      </c>
      <c r="D25">
        <v>1882</v>
      </c>
      <c r="E25">
        <f t="shared" si="0"/>
        <v>3</v>
      </c>
      <c r="F25" s="140">
        <f>SUM(E$2:E25)/G25</f>
        <v>2.4583333333333335</v>
      </c>
      <c r="G25">
        <f t="shared" si="1"/>
        <v>24</v>
      </c>
      <c r="J25" s="142">
        <f t="shared" si="2"/>
        <v>0.4067796610169491</v>
      </c>
      <c r="K25" s="142">
        <v>0.75</v>
      </c>
      <c r="L25" s="142"/>
      <c r="N25">
        <v>64</v>
      </c>
      <c r="O25">
        <v>1883</v>
      </c>
    </row>
    <row r="26" spans="1:15" ht="12.75">
      <c r="A26">
        <v>67</v>
      </c>
      <c r="B26" t="s">
        <v>151</v>
      </c>
      <c r="C26">
        <v>1884</v>
      </c>
      <c r="D26">
        <v>1885</v>
      </c>
      <c r="E26">
        <f t="shared" si="0"/>
        <v>2</v>
      </c>
      <c r="F26" s="140">
        <f>SUM(E$2:E26)/G26</f>
        <v>2.44</v>
      </c>
      <c r="G26">
        <f t="shared" si="1"/>
        <v>25</v>
      </c>
      <c r="J26" s="142">
        <f t="shared" si="2"/>
        <v>0.4098360655737705</v>
      </c>
      <c r="K26" s="142">
        <v>0.76</v>
      </c>
      <c r="L26" s="142"/>
      <c r="N26">
        <v>67</v>
      </c>
      <c r="O26">
        <v>1885</v>
      </c>
    </row>
    <row r="27" spans="1:15" ht="12.75">
      <c r="A27">
        <v>70</v>
      </c>
      <c r="B27" t="s">
        <v>152</v>
      </c>
      <c r="C27">
        <v>1885</v>
      </c>
      <c r="D27">
        <v>1885</v>
      </c>
      <c r="E27">
        <f t="shared" si="0"/>
        <v>1</v>
      </c>
      <c r="F27" s="140">
        <f>SUM(E$2:E27)/G27</f>
        <v>2.3846153846153846</v>
      </c>
      <c r="G27">
        <f t="shared" si="1"/>
        <v>26</v>
      </c>
      <c r="J27" s="142">
        <f t="shared" si="2"/>
        <v>0.41935483870967744</v>
      </c>
      <c r="K27" s="142">
        <v>0.7307692307692308</v>
      </c>
      <c r="L27" s="142"/>
      <c r="N27">
        <v>70</v>
      </c>
      <c r="O27">
        <v>1885</v>
      </c>
    </row>
    <row r="28" spans="1:15" ht="12.75">
      <c r="A28">
        <v>72</v>
      </c>
      <c r="B28" t="s">
        <v>54</v>
      </c>
      <c r="C28">
        <v>1893</v>
      </c>
      <c r="D28">
        <v>1893</v>
      </c>
      <c r="E28">
        <f t="shared" si="0"/>
        <v>8</v>
      </c>
      <c r="F28" s="140">
        <f>SUM(E$2:E28)/G28</f>
        <v>2.5925925925925926</v>
      </c>
      <c r="G28">
        <f t="shared" si="1"/>
        <v>27</v>
      </c>
      <c r="J28" s="142">
        <f t="shared" si="2"/>
        <v>0.38571428571428573</v>
      </c>
      <c r="K28" s="142">
        <v>0.7407407407407407</v>
      </c>
      <c r="L28" s="142"/>
      <c r="N28">
        <v>72</v>
      </c>
      <c r="O28">
        <v>1893</v>
      </c>
    </row>
    <row r="29" spans="1:15" ht="12.75">
      <c r="A29">
        <v>73</v>
      </c>
      <c r="B29" t="s">
        <v>78</v>
      </c>
      <c r="C29">
        <v>1894</v>
      </c>
      <c r="D29">
        <v>1895</v>
      </c>
      <c r="E29">
        <f t="shared" si="0"/>
        <v>1</v>
      </c>
      <c r="F29" s="140">
        <f>SUM(E$2:E29)/G29</f>
        <v>2.5357142857142856</v>
      </c>
      <c r="G29">
        <f t="shared" si="1"/>
        <v>28</v>
      </c>
      <c r="J29" s="142">
        <f t="shared" si="2"/>
        <v>0.3943661971830986</v>
      </c>
      <c r="K29" s="142">
        <v>0.75</v>
      </c>
      <c r="L29" s="142"/>
      <c r="N29">
        <v>73</v>
      </c>
      <c r="O29">
        <v>1895</v>
      </c>
    </row>
    <row r="30" spans="1:15" ht="12.75">
      <c r="A30">
        <v>76</v>
      </c>
      <c r="B30" t="s">
        <v>74</v>
      </c>
      <c r="C30">
        <v>1897</v>
      </c>
      <c r="D30">
        <v>1897</v>
      </c>
      <c r="E30">
        <f t="shared" si="0"/>
        <v>3</v>
      </c>
      <c r="F30" s="140">
        <f>SUM(E$2:E30)/G30</f>
        <v>2.5517241379310347</v>
      </c>
      <c r="G30">
        <f t="shared" si="1"/>
        <v>29</v>
      </c>
      <c r="J30" s="142">
        <f t="shared" si="2"/>
        <v>0.3918918918918919</v>
      </c>
      <c r="K30" s="142">
        <v>0.7241379310344828</v>
      </c>
      <c r="L30" s="142"/>
      <c r="N30">
        <v>76</v>
      </c>
      <c r="O30">
        <v>1897</v>
      </c>
    </row>
    <row r="31" spans="1:15" ht="12.75">
      <c r="A31">
        <v>79</v>
      </c>
      <c r="B31" t="s">
        <v>153</v>
      </c>
      <c r="C31">
        <v>1898</v>
      </c>
      <c r="D31">
        <v>1898</v>
      </c>
      <c r="E31">
        <f t="shared" si="0"/>
        <v>1</v>
      </c>
      <c r="F31" s="140">
        <f>SUM(E$2:E31)/G31</f>
        <v>2.5</v>
      </c>
      <c r="G31">
        <f t="shared" si="1"/>
        <v>30</v>
      </c>
      <c r="J31" s="142">
        <f t="shared" si="2"/>
        <v>0.4</v>
      </c>
      <c r="K31" s="142">
        <v>0.7333333333333334</v>
      </c>
      <c r="L31" s="142"/>
      <c r="N31">
        <v>79</v>
      </c>
      <c r="O31">
        <v>1898</v>
      </c>
    </row>
    <row r="32" spans="1:15" ht="12.75">
      <c r="A32">
        <v>82</v>
      </c>
      <c r="B32" t="s">
        <v>102</v>
      </c>
      <c r="C32">
        <v>1900</v>
      </c>
      <c r="D32">
        <v>1900</v>
      </c>
      <c r="E32">
        <f t="shared" si="0"/>
        <v>2</v>
      </c>
      <c r="F32" s="140">
        <f>SUM(E$2:E32)/G32</f>
        <v>2.4838709677419355</v>
      </c>
      <c r="G32">
        <f t="shared" si="1"/>
        <v>31</v>
      </c>
      <c r="H32" s="140">
        <f>E32-E32</f>
        <v>0</v>
      </c>
      <c r="I32">
        <v>1</v>
      </c>
      <c r="J32" s="142">
        <f t="shared" si="2"/>
        <v>0.4025974025974026</v>
      </c>
      <c r="K32" s="142">
        <v>0.7419354838709677</v>
      </c>
      <c r="L32" s="142"/>
      <c r="N32">
        <v>82</v>
      </c>
      <c r="O32">
        <v>1900</v>
      </c>
    </row>
    <row r="33" spans="1:15" ht="12.75">
      <c r="A33">
        <v>83</v>
      </c>
      <c r="B33" t="s">
        <v>154</v>
      </c>
      <c r="C33">
        <v>1900</v>
      </c>
      <c r="D33">
        <v>1900</v>
      </c>
      <c r="E33">
        <f t="shared" si="0"/>
        <v>0</v>
      </c>
      <c r="F33" s="140">
        <f>SUM(E$2:E33)/G33</f>
        <v>2.40625</v>
      </c>
      <c r="G33">
        <f t="shared" si="1"/>
        <v>32</v>
      </c>
      <c r="H33" s="140">
        <f>SUM(E$33:E33)/I33</f>
        <v>0</v>
      </c>
      <c r="I33">
        <f aca="true" t="shared" si="3" ref="I33:I80">I32+1</f>
        <v>2</v>
      </c>
      <c r="J33" s="142">
        <f t="shared" si="2"/>
        <v>0.4155844155844156</v>
      </c>
      <c r="K33" s="142">
        <v>0.734375</v>
      </c>
      <c r="L33" s="142"/>
      <c r="N33">
        <v>83</v>
      </c>
      <c r="O33">
        <v>1900</v>
      </c>
    </row>
    <row r="34" spans="1:15" ht="12.75">
      <c r="A34">
        <v>85</v>
      </c>
      <c r="B34" t="s">
        <v>155</v>
      </c>
      <c r="C34">
        <v>1904</v>
      </c>
      <c r="D34">
        <v>1905</v>
      </c>
      <c r="E34">
        <f t="shared" si="0"/>
        <v>4</v>
      </c>
      <c r="F34" s="140">
        <f>SUM(E$2:E34)/G34</f>
        <v>2.4545454545454546</v>
      </c>
      <c r="G34">
        <f t="shared" si="1"/>
        <v>33</v>
      </c>
      <c r="H34" s="140">
        <f>SUM(E$33:E34)/I34</f>
        <v>1.3333333333333333</v>
      </c>
      <c r="I34">
        <f t="shared" si="3"/>
        <v>3</v>
      </c>
      <c r="J34" s="142">
        <f t="shared" si="2"/>
        <v>0.4074074074074074</v>
      </c>
      <c r="K34" s="142">
        <v>0.7121212121212122</v>
      </c>
      <c r="L34" s="142">
        <v>0</v>
      </c>
      <c r="N34">
        <v>85</v>
      </c>
      <c r="O34">
        <v>1905</v>
      </c>
    </row>
    <row r="35" spans="1:15" ht="12.75">
      <c r="A35">
        <v>88</v>
      </c>
      <c r="B35" t="s">
        <v>103</v>
      </c>
      <c r="C35">
        <v>1906</v>
      </c>
      <c r="D35">
        <v>1906</v>
      </c>
      <c r="E35">
        <f aca="true" t="shared" si="4" ref="E35:E66">C35-C34</f>
        <v>2</v>
      </c>
      <c r="F35" s="140">
        <f>SUM(E$2:E35)/G35</f>
        <v>2.4411764705882355</v>
      </c>
      <c r="G35">
        <f aca="true" t="shared" si="5" ref="G35:G66">G34+1</f>
        <v>34</v>
      </c>
      <c r="H35" s="140">
        <f>SUM(E$33:E35)/I35</f>
        <v>1.5</v>
      </c>
      <c r="I35">
        <f t="shared" si="3"/>
        <v>4</v>
      </c>
      <c r="J35" s="142">
        <f t="shared" si="2"/>
        <v>0.40963855421686746</v>
      </c>
      <c r="K35" s="142">
        <v>0.7058823529411764</v>
      </c>
      <c r="L35" s="142">
        <v>0.25</v>
      </c>
      <c r="N35">
        <v>88</v>
      </c>
      <c r="O35">
        <v>1906</v>
      </c>
    </row>
    <row r="36" spans="1:15" ht="12.75">
      <c r="A36">
        <v>91</v>
      </c>
      <c r="B36" t="s">
        <v>104</v>
      </c>
      <c r="C36">
        <v>1907</v>
      </c>
      <c r="D36">
        <v>1907</v>
      </c>
      <c r="E36">
        <f t="shared" si="4"/>
        <v>1</v>
      </c>
      <c r="F36" s="140">
        <f>SUM(E$2:E36)/G36</f>
        <v>2.4</v>
      </c>
      <c r="G36">
        <f t="shared" si="5"/>
        <v>35</v>
      </c>
      <c r="H36" s="140">
        <f>SUM(E$33:E36)/I36</f>
        <v>1.4</v>
      </c>
      <c r="I36">
        <f t="shared" si="3"/>
        <v>5</v>
      </c>
      <c r="J36" s="142">
        <f t="shared" si="2"/>
        <v>0.4166666666666667</v>
      </c>
      <c r="K36" s="142">
        <v>0.7142857142857143</v>
      </c>
      <c r="L36" s="142">
        <v>0.5</v>
      </c>
      <c r="N36">
        <v>91</v>
      </c>
      <c r="O36">
        <v>1907</v>
      </c>
    </row>
    <row r="37" spans="1:15" ht="12.75">
      <c r="A37">
        <v>94</v>
      </c>
      <c r="B37" t="s">
        <v>146</v>
      </c>
      <c r="C37">
        <v>1909</v>
      </c>
      <c r="D37">
        <v>1910</v>
      </c>
      <c r="E37">
        <f t="shared" si="4"/>
        <v>2</v>
      </c>
      <c r="F37" s="140">
        <f>SUM(E$2:E37)/G37</f>
        <v>2.388888888888889</v>
      </c>
      <c r="G37">
        <f t="shared" si="5"/>
        <v>36</v>
      </c>
      <c r="H37" s="140">
        <f>SUM(E$33:E37)/I37</f>
        <v>1.5</v>
      </c>
      <c r="I37">
        <f t="shared" si="3"/>
        <v>6</v>
      </c>
      <c r="J37" s="142">
        <f t="shared" si="2"/>
        <v>0.4186046511627907</v>
      </c>
      <c r="K37" s="142">
        <v>0.7222222222222222</v>
      </c>
      <c r="L37" s="142">
        <v>0.625</v>
      </c>
      <c r="N37">
        <v>94</v>
      </c>
      <c r="O37">
        <v>1910</v>
      </c>
    </row>
    <row r="38" spans="1:15" ht="12.75">
      <c r="A38">
        <v>97</v>
      </c>
      <c r="B38" t="s">
        <v>156</v>
      </c>
      <c r="C38">
        <v>1911</v>
      </c>
      <c r="D38">
        <v>1912</v>
      </c>
      <c r="E38">
        <f t="shared" si="4"/>
        <v>2</v>
      </c>
      <c r="F38" s="140">
        <f>SUM(E$2:E38)/G38</f>
        <v>2.3783783783783785</v>
      </c>
      <c r="G38">
        <f t="shared" si="5"/>
        <v>37</v>
      </c>
      <c r="H38" s="140">
        <f>SUM(E$33:E38)/I38</f>
        <v>1.5714285714285714</v>
      </c>
      <c r="I38">
        <f t="shared" si="3"/>
        <v>7</v>
      </c>
      <c r="J38" s="142">
        <f t="shared" si="2"/>
        <v>0.4204545454545454</v>
      </c>
      <c r="K38" s="142">
        <v>0.7027027027027027</v>
      </c>
      <c r="L38" s="142">
        <v>0.5</v>
      </c>
      <c r="N38">
        <v>97</v>
      </c>
      <c r="O38">
        <v>1912</v>
      </c>
    </row>
    <row r="39" spans="1:15" ht="12.75">
      <c r="A39">
        <v>100</v>
      </c>
      <c r="B39" t="s">
        <v>124</v>
      </c>
      <c r="C39">
        <v>1912</v>
      </c>
      <c r="D39">
        <v>1913</v>
      </c>
      <c r="E39">
        <f t="shared" si="4"/>
        <v>1</v>
      </c>
      <c r="F39" s="140">
        <f>SUM(E$2:E39)/G39</f>
        <v>2.3421052631578947</v>
      </c>
      <c r="G39">
        <f t="shared" si="5"/>
        <v>38</v>
      </c>
      <c r="H39" s="140">
        <f>SUM(E$33:E39)/I39</f>
        <v>1.5</v>
      </c>
      <c r="I39">
        <f t="shared" si="3"/>
        <v>8</v>
      </c>
      <c r="J39" s="142">
        <f t="shared" si="2"/>
        <v>0.42696629213483145</v>
      </c>
      <c r="K39" s="142">
        <v>0.7105263157894737</v>
      </c>
      <c r="L39" s="142">
        <v>0.5833333333333333</v>
      </c>
      <c r="N39">
        <v>100</v>
      </c>
      <c r="O39">
        <v>1913</v>
      </c>
    </row>
    <row r="40" spans="1:15" ht="12.75">
      <c r="A40">
        <v>103</v>
      </c>
      <c r="B40" t="s">
        <v>105</v>
      </c>
      <c r="C40">
        <v>1913</v>
      </c>
      <c r="D40">
        <v>1913</v>
      </c>
      <c r="E40">
        <f t="shared" si="4"/>
        <v>1</v>
      </c>
      <c r="F40" s="140">
        <f>SUM(E$2:E40)/G40</f>
        <v>2.3076923076923075</v>
      </c>
      <c r="G40">
        <f t="shared" si="5"/>
        <v>39</v>
      </c>
      <c r="H40" s="140">
        <f>SUM(E$33:E40)/I40</f>
        <v>1.4444444444444444</v>
      </c>
      <c r="I40">
        <f t="shared" si="3"/>
        <v>9</v>
      </c>
      <c r="J40" s="142">
        <f t="shared" si="2"/>
        <v>0.43333333333333335</v>
      </c>
      <c r="K40" s="142">
        <v>0.717948717948718</v>
      </c>
      <c r="L40" s="142">
        <v>0.6428571428571428</v>
      </c>
      <c r="N40">
        <v>103</v>
      </c>
      <c r="O40">
        <v>1913</v>
      </c>
    </row>
    <row r="41" spans="1:15" ht="12.75">
      <c r="A41">
        <v>106</v>
      </c>
      <c r="B41" t="s">
        <v>59</v>
      </c>
      <c r="C41">
        <v>1914</v>
      </c>
      <c r="D41">
        <v>1918</v>
      </c>
      <c r="E41">
        <f t="shared" si="4"/>
        <v>1</v>
      </c>
      <c r="F41" s="140">
        <f>SUM(E$2:E41)/G41</f>
        <v>2.275</v>
      </c>
      <c r="G41">
        <f t="shared" si="5"/>
        <v>40</v>
      </c>
      <c r="H41" s="140">
        <f>SUM(E$33:E41)/I41</f>
        <v>1.4</v>
      </c>
      <c r="I41">
        <f t="shared" si="3"/>
        <v>10</v>
      </c>
      <c r="J41" s="142">
        <f t="shared" si="2"/>
        <v>0.43956043956043955</v>
      </c>
      <c r="K41" s="142">
        <v>0.7</v>
      </c>
      <c r="L41" s="142">
        <v>0.5625</v>
      </c>
      <c r="N41">
        <v>106</v>
      </c>
      <c r="O41">
        <v>1918</v>
      </c>
    </row>
    <row r="42" spans="1:15" ht="12.75">
      <c r="A42">
        <v>109</v>
      </c>
      <c r="B42" t="s">
        <v>157</v>
      </c>
      <c r="C42">
        <v>1919</v>
      </c>
      <c r="D42">
        <v>1920</v>
      </c>
      <c r="E42">
        <f t="shared" si="4"/>
        <v>5</v>
      </c>
      <c r="F42" s="140">
        <f>SUM(E$2:E42)/G42</f>
        <v>2.341463414634146</v>
      </c>
      <c r="G42">
        <f t="shared" si="5"/>
        <v>41</v>
      </c>
      <c r="H42" s="140">
        <f>SUM(E$33:E42)/I42</f>
        <v>1.7272727272727273</v>
      </c>
      <c r="I42">
        <f t="shared" si="3"/>
        <v>11</v>
      </c>
      <c r="J42" s="142">
        <f t="shared" si="2"/>
        <v>0.42708333333333337</v>
      </c>
      <c r="K42" s="142">
        <v>0.7073170731707317</v>
      </c>
      <c r="L42" s="142">
        <v>0.6111111111111112</v>
      </c>
      <c r="N42">
        <v>112</v>
      </c>
      <c r="O42">
        <v>1919</v>
      </c>
    </row>
    <row r="43" spans="1:15" ht="12.75">
      <c r="A43">
        <v>112</v>
      </c>
      <c r="B43" t="s">
        <v>125</v>
      </c>
      <c r="C43">
        <v>1919</v>
      </c>
      <c r="D43">
        <v>1919</v>
      </c>
      <c r="E43">
        <f t="shared" si="4"/>
        <v>0</v>
      </c>
      <c r="F43" s="140">
        <f>SUM(E$2:E43)/G43</f>
        <v>2.2857142857142856</v>
      </c>
      <c r="G43">
        <f t="shared" si="5"/>
        <v>42</v>
      </c>
      <c r="H43" s="140">
        <f>SUM(E$33:E43)/I43</f>
        <v>1.5833333333333333</v>
      </c>
      <c r="I43">
        <f t="shared" si="3"/>
        <v>12</v>
      </c>
      <c r="J43" s="142">
        <f t="shared" si="2"/>
        <v>0.4375</v>
      </c>
      <c r="K43" s="142">
        <v>0.6904761904761905</v>
      </c>
      <c r="L43" s="142">
        <v>0.55</v>
      </c>
      <c r="N43">
        <v>109</v>
      </c>
      <c r="O43">
        <v>1920</v>
      </c>
    </row>
    <row r="44" spans="1:15" ht="12.75">
      <c r="A44">
        <v>115</v>
      </c>
      <c r="B44" t="s">
        <v>74</v>
      </c>
      <c r="C44">
        <v>1919</v>
      </c>
      <c r="D44">
        <v>1922</v>
      </c>
      <c r="E44">
        <f t="shared" si="4"/>
        <v>0</v>
      </c>
      <c r="F44" s="140">
        <f>SUM(E$2:E44)/G44</f>
        <v>2.2325581395348837</v>
      </c>
      <c r="G44">
        <f t="shared" si="5"/>
        <v>43</v>
      </c>
      <c r="H44" s="140">
        <f>SUM(E$33:E44)/I44</f>
        <v>1.4615384615384615</v>
      </c>
      <c r="I44">
        <f t="shared" si="3"/>
        <v>13</v>
      </c>
      <c r="J44" s="142">
        <f t="shared" si="2"/>
        <v>0.4479166666666667</v>
      </c>
      <c r="K44" s="142">
        <v>0.6976744186046512</v>
      </c>
      <c r="L44" s="142">
        <v>0.5909090909090908</v>
      </c>
      <c r="N44">
        <v>117</v>
      </c>
      <c r="O44">
        <v>1920</v>
      </c>
    </row>
    <row r="45" spans="1:15" ht="12.75">
      <c r="A45">
        <v>116</v>
      </c>
      <c r="B45" t="s">
        <v>158</v>
      </c>
      <c r="C45">
        <v>1919</v>
      </c>
      <c r="D45">
        <v>1921</v>
      </c>
      <c r="E45">
        <f t="shared" si="4"/>
        <v>0</v>
      </c>
      <c r="F45" s="140">
        <f>SUM(E$2:E45)/G45</f>
        <v>2.1818181818181817</v>
      </c>
      <c r="G45">
        <f t="shared" si="5"/>
        <v>44</v>
      </c>
      <c r="H45" s="140">
        <f>SUM(E$33:E45)/I45</f>
        <v>1.3571428571428572</v>
      </c>
      <c r="I45">
        <f t="shared" si="3"/>
        <v>14</v>
      </c>
      <c r="J45" s="142">
        <f t="shared" si="2"/>
        <v>0.45833333333333337</v>
      </c>
      <c r="K45" s="142">
        <v>0.6818181818181819</v>
      </c>
      <c r="L45" s="142">
        <v>0.5416666666666667</v>
      </c>
      <c r="N45">
        <v>116</v>
      </c>
      <c r="O45">
        <v>1921</v>
      </c>
    </row>
    <row r="46" spans="1:15" ht="12.75">
      <c r="A46">
        <v>117</v>
      </c>
      <c r="B46" t="s">
        <v>159</v>
      </c>
      <c r="C46">
        <v>1920</v>
      </c>
      <c r="D46">
        <v>1920</v>
      </c>
      <c r="E46">
        <f t="shared" si="4"/>
        <v>1</v>
      </c>
      <c r="F46" s="140">
        <f>SUM(E$2:E46)/G46</f>
        <v>2.1555555555555554</v>
      </c>
      <c r="G46">
        <f t="shared" si="5"/>
        <v>45</v>
      </c>
      <c r="H46" s="140">
        <f>SUM(E$33:E46)/I46</f>
        <v>1.3333333333333333</v>
      </c>
      <c r="I46">
        <f t="shared" si="3"/>
        <v>15</v>
      </c>
      <c r="J46" s="142">
        <f t="shared" si="2"/>
        <v>0.4639175257731959</v>
      </c>
      <c r="K46" s="142">
        <v>0.6666666666666667</v>
      </c>
      <c r="L46" s="142">
        <v>0.5</v>
      </c>
      <c r="N46">
        <v>115</v>
      </c>
      <c r="O46">
        <v>1922</v>
      </c>
    </row>
    <row r="47" spans="1:15" ht="12.75">
      <c r="A47">
        <v>118</v>
      </c>
      <c r="B47" t="s">
        <v>160</v>
      </c>
      <c r="C47">
        <v>1929</v>
      </c>
      <c r="D47">
        <v>1929</v>
      </c>
      <c r="E47">
        <f t="shared" si="4"/>
        <v>9</v>
      </c>
      <c r="F47" s="140">
        <f>SUM(E$2:E47)/G47</f>
        <v>2.3043478260869565</v>
      </c>
      <c r="G47">
        <f t="shared" si="5"/>
        <v>46</v>
      </c>
      <c r="H47" s="140">
        <f>SUM(E$33:E47)/I47</f>
        <v>1.8125</v>
      </c>
      <c r="I47">
        <f t="shared" si="3"/>
        <v>16</v>
      </c>
      <c r="J47" s="142">
        <f t="shared" si="2"/>
        <v>0.4339622641509434</v>
      </c>
      <c r="K47" s="142">
        <v>0.6630434782608696</v>
      </c>
      <c r="L47" s="142">
        <v>0.5</v>
      </c>
      <c r="N47">
        <v>118</v>
      </c>
      <c r="O47">
        <v>1929</v>
      </c>
    </row>
    <row r="48" spans="1:15" ht="12.75">
      <c r="A48">
        <v>121</v>
      </c>
      <c r="B48" t="s">
        <v>161</v>
      </c>
      <c r="C48">
        <v>1931</v>
      </c>
      <c r="D48">
        <v>1933</v>
      </c>
      <c r="E48">
        <f t="shared" si="4"/>
        <v>2</v>
      </c>
      <c r="F48" s="140">
        <f>SUM(E$2:E48)/G48</f>
        <v>2.297872340425532</v>
      </c>
      <c r="G48">
        <f t="shared" si="5"/>
        <v>47</v>
      </c>
      <c r="H48" s="140">
        <f>SUM(E$33:E48)/I48</f>
        <v>1.8235294117647058</v>
      </c>
      <c r="I48">
        <f t="shared" si="3"/>
        <v>17</v>
      </c>
      <c r="J48" s="142">
        <f t="shared" si="2"/>
        <v>0.4351851851851851</v>
      </c>
      <c r="K48" s="142">
        <v>0.6702127659574468</v>
      </c>
      <c r="L48" s="142">
        <v>0.5333333333333333</v>
      </c>
      <c r="N48">
        <v>121</v>
      </c>
      <c r="O48">
        <v>1933</v>
      </c>
    </row>
    <row r="49" spans="1:15" ht="12.75">
      <c r="A49">
        <v>124</v>
      </c>
      <c r="B49" t="s">
        <v>162</v>
      </c>
      <c r="C49">
        <v>1932</v>
      </c>
      <c r="D49">
        <v>1935</v>
      </c>
      <c r="E49">
        <f t="shared" si="4"/>
        <v>1</v>
      </c>
      <c r="F49" s="140">
        <f>SUM(E$2:E49)/G49</f>
        <v>2.2708333333333335</v>
      </c>
      <c r="G49">
        <f t="shared" si="5"/>
        <v>48</v>
      </c>
      <c r="H49" s="140">
        <f>SUM(E$33:E49)/I49</f>
        <v>1.7777777777777777</v>
      </c>
      <c r="I49">
        <f t="shared" si="3"/>
        <v>18</v>
      </c>
      <c r="J49" s="142">
        <f t="shared" si="2"/>
        <v>0.4403669724770642</v>
      </c>
      <c r="K49" s="142">
        <v>0.6666666666666666</v>
      </c>
      <c r="L49" s="142">
        <v>0.53125</v>
      </c>
      <c r="N49">
        <v>125</v>
      </c>
      <c r="O49">
        <v>1934</v>
      </c>
    </row>
    <row r="50" spans="1:15" ht="12.75">
      <c r="A50">
        <v>125</v>
      </c>
      <c r="B50" t="s">
        <v>163</v>
      </c>
      <c r="C50">
        <v>1934</v>
      </c>
      <c r="D50">
        <v>1934</v>
      </c>
      <c r="E50">
        <f t="shared" si="4"/>
        <v>2</v>
      </c>
      <c r="F50" s="140">
        <f>SUM(E$2:E50)/G50</f>
        <v>2.2653061224489797</v>
      </c>
      <c r="G50">
        <f t="shared" si="5"/>
        <v>49</v>
      </c>
      <c r="H50" s="140">
        <f>SUM(E$33:E50)/I50</f>
        <v>1.7894736842105263</v>
      </c>
      <c r="I50">
        <f t="shared" si="3"/>
        <v>19</v>
      </c>
      <c r="J50" s="142">
        <f t="shared" si="2"/>
        <v>0.44144144144144143</v>
      </c>
      <c r="K50" s="142">
        <v>0.6734693877551021</v>
      </c>
      <c r="L50" s="142">
        <v>0.5588235294117647</v>
      </c>
      <c r="N50">
        <v>124</v>
      </c>
      <c r="O50">
        <v>1935</v>
      </c>
    </row>
    <row r="51" spans="1:15" ht="12.75">
      <c r="A51">
        <v>127</v>
      </c>
      <c r="B51" t="s">
        <v>164</v>
      </c>
      <c r="C51">
        <v>1935</v>
      </c>
      <c r="D51">
        <v>1936</v>
      </c>
      <c r="E51">
        <f t="shared" si="4"/>
        <v>1</v>
      </c>
      <c r="F51" s="140">
        <f>SUM(E$2:E51)/G51</f>
        <v>2.24</v>
      </c>
      <c r="G51">
        <f t="shared" si="5"/>
        <v>50</v>
      </c>
      <c r="H51" s="140">
        <f>SUM(E$33:E51)/I51</f>
        <v>1.75</v>
      </c>
      <c r="I51">
        <f t="shared" si="3"/>
        <v>20</v>
      </c>
      <c r="J51" s="142">
        <f t="shared" si="2"/>
        <v>0.4464285714285714</v>
      </c>
      <c r="K51" s="142">
        <v>0.67</v>
      </c>
      <c r="L51" s="142">
        <v>0.5555555555555556</v>
      </c>
      <c r="N51">
        <v>127</v>
      </c>
      <c r="O51">
        <v>1936</v>
      </c>
    </row>
    <row r="52" spans="1:15" ht="12.75">
      <c r="A52">
        <v>130</v>
      </c>
      <c r="B52" t="s">
        <v>78</v>
      </c>
      <c r="C52">
        <v>1937</v>
      </c>
      <c r="D52">
        <v>1941</v>
      </c>
      <c r="E52">
        <f t="shared" si="4"/>
        <v>2</v>
      </c>
      <c r="F52" s="140">
        <f>SUM(E$2:E52)/G52</f>
        <v>2.235294117647059</v>
      </c>
      <c r="G52">
        <f t="shared" si="5"/>
        <v>51</v>
      </c>
      <c r="H52" s="140">
        <f>SUM(E$33:E52)/I52</f>
        <v>1.7619047619047619</v>
      </c>
      <c r="I52">
        <f t="shared" si="3"/>
        <v>21</v>
      </c>
      <c r="J52" s="142">
        <f t="shared" si="2"/>
        <v>0.4473684210526316</v>
      </c>
      <c r="K52" s="142">
        <v>0.6568627450980392</v>
      </c>
      <c r="L52" s="142">
        <v>0.5263157894736842</v>
      </c>
      <c r="N52">
        <v>133</v>
      </c>
      <c r="O52">
        <v>1938</v>
      </c>
    </row>
    <row r="53" spans="1:15" ht="12.75">
      <c r="A53">
        <v>133</v>
      </c>
      <c r="B53" t="s">
        <v>165</v>
      </c>
      <c r="C53">
        <v>1938</v>
      </c>
      <c r="D53">
        <v>1938</v>
      </c>
      <c r="E53">
        <f t="shared" si="4"/>
        <v>1</v>
      </c>
      <c r="F53" s="140">
        <f>SUM(E$2:E53)/G53</f>
        <v>2.2115384615384617</v>
      </c>
      <c r="G53">
        <f t="shared" si="5"/>
        <v>52</v>
      </c>
      <c r="H53" s="140">
        <f>SUM(E$33:E53)/I53</f>
        <v>1.7272727272727273</v>
      </c>
      <c r="I53">
        <f t="shared" si="3"/>
        <v>22</v>
      </c>
      <c r="J53" s="142">
        <f t="shared" si="2"/>
        <v>0.45217391304347826</v>
      </c>
      <c r="K53" s="142">
        <v>0.6442307692307692</v>
      </c>
      <c r="L53" s="142">
        <v>0.5</v>
      </c>
      <c r="N53">
        <v>136</v>
      </c>
      <c r="O53">
        <v>1939</v>
      </c>
    </row>
    <row r="54" spans="1:15" ht="12.75">
      <c r="A54">
        <v>136</v>
      </c>
      <c r="B54" t="s">
        <v>106</v>
      </c>
      <c r="C54">
        <v>1939</v>
      </c>
      <c r="D54">
        <v>1939</v>
      </c>
      <c r="E54">
        <f t="shared" si="4"/>
        <v>1</v>
      </c>
      <c r="F54" s="140">
        <f>SUM(E$2:E54)/G54</f>
        <v>2.188679245283019</v>
      </c>
      <c r="G54">
        <f t="shared" si="5"/>
        <v>53</v>
      </c>
      <c r="H54" s="140">
        <f>SUM(E$33:E54)/I54</f>
        <v>1.6956521739130435</v>
      </c>
      <c r="I54">
        <f t="shared" si="3"/>
        <v>23</v>
      </c>
      <c r="J54" s="142">
        <f t="shared" si="2"/>
        <v>0.45689655172413796</v>
      </c>
      <c r="K54" s="142">
        <v>0.6509433962264151</v>
      </c>
      <c r="L54" s="142">
        <v>0.5238095238095238</v>
      </c>
      <c r="N54">
        <v>142</v>
      </c>
      <c r="O54">
        <v>1940</v>
      </c>
    </row>
    <row r="55" spans="1:15" ht="12.75">
      <c r="A55">
        <v>139</v>
      </c>
      <c r="B55" t="s">
        <v>107</v>
      </c>
      <c r="C55">
        <v>1939</v>
      </c>
      <c r="D55">
        <v>1945</v>
      </c>
      <c r="E55">
        <f t="shared" si="4"/>
        <v>0</v>
      </c>
      <c r="F55" s="140">
        <f>SUM(E$2:E55)/G55</f>
        <v>2.1481481481481484</v>
      </c>
      <c r="G55">
        <f t="shared" si="5"/>
        <v>54</v>
      </c>
      <c r="H55" s="140">
        <f>SUM(E$33:E55)/I55</f>
        <v>1.625</v>
      </c>
      <c r="I55">
        <f t="shared" si="3"/>
        <v>24</v>
      </c>
      <c r="J55" s="142">
        <f t="shared" si="2"/>
        <v>0.4655172413793103</v>
      </c>
      <c r="K55" s="142">
        <v>0.6481481481481481</v>
      </c>
      <c r="L55" s="142">
        <v>0.5227272727272727</v>
      </c>
      <c r="N55">
        <v>130</v>
      </c>
      <c r="O55">
        <v>1941</v>
      </c>
    </row>
    <row r="56" spans="1:15" ht="12.75">
      <c r="A56">
        <v>142</v>
      </c>
      <c r="B56" t="s">
        <v>42</v>
      </c>
      <c r="C56">
        <v>1939</v>
      </c>
      <c r="D56">
        <v>1940</v>
      </c>
      <c r="E56">
        <f t="shared" si="4"/>
        <v>0</v>
      </c>
      <c r="F56" s="140">
        <f>SUM(E$2:E56)/G56</f>
        <v>2.109090909090909</v>
      </c>
      <c r="G56">
        <f t="shared" si="5"/>
        <v>55</v>
      </c>
      <c r="H56" s="140">
        <f>SUM(E$33:E56)/I56</f>
        <v>1.56</v>
      </c>
      <c r="I56">
        <f t="shared" si="3"/>
        <v>25</v>
      </c>
      <c r="J56" s="142">
        <f t="shared" si="2"/>
        <v>0.4741379310344828</v>
      </c>
      <c r="K56" s="142">
        <v>0.6545454545454545</v>
      </c>
      <c r="L56" s="142">
        <v>0.5434782608695652</v>
      </c>
      <c r="N56">
        <v>145</v>
      </c>
      <c r="O56">
        <v>1941</v>
      </c>
    </row>
    <row r="57" spans="1:15" ht="12.75">
      <c r="A57">
        <v>145</v>
      </c>
      <c r="B57" t="s">
        <v>54</v>
      </c>
      <c r="C57">
        <v>1940</v>
      </c>
      <c r="D57">
        <v>1941</v>
      </c>
      <c r="E57">
        <f t="shared" si="4"/>
        <v>1</v>
      </c>
      <c r="F57" s="140">
        <f>SUM(E$2:E57)/G57</f>
        <v>2.0892857142857144</v>
      </c>
      <c r="G57">
        <f t="shared" si="5"/>
        <v>56</v>
      </c>
      <c r="H57" s="140">
        <f>SUM(E$33:E57)/I57</f>
        <v>1.5384615384615385</v>
      </c>
      <c r="I57">
        <f t="shared" si="3"/>
        <v>26</v>
      </c>
      <c r="J57" s="142">
        <f t="shared" si="2"/>
        <v>0.4786324786324786</v>
      </c>
      <c r="K57" s="142">
        <v>0.6428571428571428</v>
      </c>
      <c r="L57" s="142">
        <v>0.5208333333333334</v>
      </c>
      <c r="M57" s="142"/>
      <c r="N57">
        <v>139</v>
      </c>
      <c r="O57">
        <v>1945</v>
      </c>
    </row>
    <row r="58" spans="1:15" ht="12.75">
      <c r="A58">
        <v>147</v>
      </c>
      <c r="B58" t="s">
        <v>86</v>
      </c>
      <c r="C58">
        <v>1948</v>
      </c>
      <c r="D58">
        <v>1949</v>
      </c>
      <c r="E58">
        <f t="shared" si="4"/>
        <v>8</v>
      </c>
      <c r="F58" s="140">
        <f>SUM(E$2:E58)/G58</f>
        <v>2.192982456140351</v>
      </c>
      <c r="G58">
        <f t="shared" si="5"/>
        <v>57</v>
      </c>
      <c r="H58" s="140">
        <f>SUM(E$33:E58)/I58</f>
        <v>1.7777777777777777</v>
      </c>
      <c r="I58">
        <f t="shared" si="3"/>
        <v>27</v>
      </c>
      <c r="J58" s="142">
        <f t="shared" si="2"/>
        <v>0.45599999999999996</v>
      </c>
      <c r="K58" s="142">
        <v>0.631578947368421</v>
      </c>
      <c r="L58" s="142">
        <v>0.5</v>
      </c>
      <c r="M58" s="142">
        <v>0</v>
      </c>
      <c r="N58">
        <v>148</v>
      </c>
      <c r="O58">
        <v>1948</v>
      </c>
    </row>
    <row r="59" spans="1:15" ht="12.75">
      <c r="A59">
        <v>148</v>
      </c>
      <c r="B59" t="s">
        <v>126</v>
      </c>
      <c r="C59">
        <v>1948</v>
      </c>
      <c r="D59">
        <v>1948</v>
      </c>
      <c r="E59">
        <f t="shared" si="4"/>
        <v>0</v>
      </c>
      <c r="F59" s="140">
        <f>SUM(E$2:E59)/G59</f>
        <v>2.1551724137931036</v>
      </c>
      <c r="G59">
        <f t="shared" si="5"/>
        <v>58</v>
      </c>
      <c r="H59" s="140">
        <f>SUM(E$33:E59)/I59</f>
        <v>1.7142857142857142</v>
      </c>
      <c r="I59">
        <f t="shared" si="3"/>
        <v>28</v>
      </c>
      <c r="J59" s="142">
        <f t="shared" si="2"/>
        <v>0.46399999999999997</v>
      </c>
      <c r="K59" s="142">
        <v>0.6206896551724138</v>
      </c>
      <c r="L59" s="142">
        <v>0.4807692307692307</v>
      </c>
      <c r="M59" s="142">
        <v>0</v>
      </c>
      <c r="N59">
        <v>147</v>
      </c>
      <c r="O59">
        <v>1949</v>
      </c>
    </row>
    <row r="60" spans="1:15" ht="12.75">
      <c r="A60">
        <v>151</v>
      </c>
      <c r="B60" t="s">
        <v>109</v>
      </c>
      <c r="C60">
        <v>1950</v>
      </c>
      <c r="D60">
        <v>1953</v>
      </c>
      <c r="E60">
        <f t="shared" si="4"/>
        <v>2</v>
      </c>
      <c r="F60" s="140">
        <f>SUM(E$2:E60)/G60</f>
        <v>2.152542372881356</v>
      </c>
      <c r="G60">
        <f t="shared" si="5"/>
        <v>59</v>
      </c>
      <c r="H60" s="140">
        <f>SUM(E$33:E60)/I60</f>
        <v>1.7241379310344827</v>
      </c>
      <c r="I60">
        <f t="shared" si="3"/>
        <v>29</v>
      </c>
      <c r="J60" s="142">
        <f t="shared" si="2"/>
        <v>0.4645669291338583</v>
      </c>
      <c r="K60" s="142">
        <v>0.6101694915254237</v>
      </c>
      <c r="L60" s="142">
        <v>0.46296296296296297</v>
      </c>
      <c r="M60" s="142">
        <v>0</v>
      </c>
      <c r="N60">
        <v>151</v>
      </c>
      <c r="O60">
        <v>1953</v>
      </c>
    </row>
    <row r="61" spans="1:15" ht="12.75">
      <c r="A61">
        <v>154</v>
      </c>
      <c r="B61" t="s">
        <v>62</v>
      </c>
      <c r="C61">
        <v>1956</v>
      </c>
      <c r="D61">
        <v>1956</v>
      </c>
      <c r="E61">
        <f t="shared" si="4"/>
        <v>6</v>
      </c>
      <c r="F61" s="140">
        <f>SUM(E$2:E61)/G61</f>
        <v>2.216666666666667</v>
      </c>
      <c r="G61">
        <f t="shared" si="5"/>
        <v>60</v>
      </c>
      <c r="H61" s="140">
        <f>SUM(E$33:E61)/I61</f>
        <v>1.8666666666666667</v>
      </c>
      <c r="I61">
        <f t="shared" si="3"/>
        <v>30</v>
      </c>
      <c r="J61" s="142">
        <f t="shared" si="2"/>
        <v>0.45112781954887216</v>
      </c>
      <c r="K61" s="142">
        <v>0.6166666666666667</v>
      </c>
      <c r="L61" s="142">
        <v>0.4821428571428571</v>
      </c>
      <c r="M61" s="142">
        <v>0.25</v>
      </c>
      <c r="N61">
        <v>154</v>
      </c>
      <c r="O61">
        <v>1956</v>
      </c>
    </row>
    <row r="62" spans="1:15" ht="12.75">
      <c r="A62">
        <v>157</v>
      </c>
      <c r="B62" t="s">
        <v>112</v>
      </c>
      <c r="C62">
        <v>1956</v>
      </c>
      <c r="D62">
        <v>1956</v>
      </c>
      <c r="E62">
        <f t="shared" si="4"/>
        <v>0</v>
      </c>
      <c r="F62" s="140">
        <f>SUM(E$2:E62)/G62</f>
        <v>2.180327868852459</v>
      </c>
      <c r="G62">
        <f t="shared" si="5"/>
        <v>61</v>
      </c>
      <c r="H62" s="140">
        <f>SUM(E$33:E62)/I62</f>
        <v>1.8064516129032258</v>
      </c>
      <c r="I62">
        <f t="shared" si="3"/>
        <v>31</v>
      </c>
      <c r="J62" s="142">
        <f t="shared" si="2"/>
        <v>0.4586466165413534</v>
      </c>
      <c r="K62" s="142">
        <v>0.6065573770491803</v>
      </c>
      <c r="L62" s="142">
        <v>0.46551724137931033</v>
      </c>
      <c r="M62" s="142">
        <v>0.2</v>
      </c>
      <c r="N62">
        <v>157</v>
      </c>
      <c r="O62">
        <v>1956</v>
      </c>
    </row>
    <row r="63" spans="1:15" ht="12.75">
      <c r="A63">
        <v>160</v>
      </c>
      <c r="B63" t="s">
        <v>166</v>
      </c>
      <c r="C63">
        <v>1962</v>
      </c>
      <c r="D63">
        <v>1962</v>
      </c>
      <c r="E63">
        <f t="shared" si="4"/>
        <v>6</v>
      </c>
      <c r="F63" s="140">
        <f>SUM(E$2:E63)/G63</f>
        <v>2.2419354838709675</v>
      </c>
      <c r="G63">
        <f t="shared" si="5"/>
        <v>62</v>
      </c>
      <c r="H63" s="140">
        <f>SUM(E$33:E63)/I63</f>
        <v>1.9375</v>
      </c>
      <c r="I63">
        <f t="shared" si="3"/>
        <v>32</v>
      </c>
      <c r="J63" s="142">
        <f t="shared" si="2"/>
        <v>0.44604316546762596</v>
      </c>
      <c r="K63" s="142">
        <v>0.6129032258064515</v>
      </c>
      <c r="L63" s="142">
        <v>0.48333333333333334</v>
      </c>
      <c r="M63" s="142">
        <v>0.3333333333333333</v>
      </c>
      <c r="N63">
        <v>160</v>
      </c>
      <c r="O63">
        <v>1962</v>
      </c>
    </row>
    <row r="64" spans="1:15" ht="12.75">
      <c r="A64">
        <v>163</v>
      </c>
      <c r="B64" t="s">
        <v>71</v>
      </c>
      <c r="C64">
        <v>1965</v>
      </c>
      <c r="D64">
        <v>1975</v>
      </c>
      <c r="E64">
        <f t="shared" si="4"/>
        <v>3</v>
      </c>
      <c r="F64" s="140">
        <f>SUM(E$2:E64)/G64</f>
        <v>2.253968253968254</v>
      </c>
      <c r="G64">
        <f t="shared" si="5"/>
        <v>63</v>
      </c>
      <c r="H64" s="140">
        <f>SUM(E$33:E64)/I64</f>
        <v>1.9696969696969697</v>
      </c>
      <c r="I64">
        <f t="shared" si="3"/>
        <v>33</v>
      </c>
      <c r="J64" s="142">
        <f t="shared" si="2"/>
        <v>0.44366197183098594</v>
      </c>
      <c r="K64" s="142">
        <v>0.6111111111111112</v>
      </c>
      <c r="L64" s="142">
        <v>0.4838709677419355</v>
      </c>
      <c r="M64" s="142">
        <v>0.3571428571428571</v>
      </c>
      <c r="N64">
        <v>166</v>
      </c>
      <c r="O64">
        <v>1965</v>
      </c>
    </row>
    <row r="65" spans="1:15" ht="12.75">
      <c r="A65">
        <v>166</v>
      </c>
      <c r="B65" t="s">
        <v>83</v>
      </c>
      <c r="C65">
        <v>1965</v>
      </c>
      <c r="D65">
        <v>1965</v>
      </c>
      <c r="E65">
        <f t="shared" si="4"/>
        <v>0</v>
      </c>
      <c r="F65" s="140">
        <f>SUM(E$2:E65)/G65</f>
        <v>2.21875</v>
      </c>
      <c r="G65">
        <f t="shared" si="5"/>
        <v>64</v>
      </c>
      <c r="H65" s="140">
        <f>SUM(E$33:E65)/I65</f>
        <v>1.911764705882353</v>
      </c>
      <c r="I65">
        <f t="shared" si="3"/>
        <v>34</v>
      </c>
      <c r="J65" s="142">
        <f t="shared" si="2"/>
        <v>0.4507042253521127</v>
      </c>
      <c r="K65" s="142">
        <v>0.6015625</v>
      </c>
      <c r="L65" s="142">
        <v>0.46875</v>
      </c>
      <c r="M65" s="142">
        <v>0.3125</v>
      </c>
      <c r="N65">
        <v>169</v>
      </c>
      <c r="O65">
        <v>1967</v>
      </c>
    </row>
    <row r="66" spans="1:15" ht="12.75">
      <c r="A66">
        <v>169</v>
      </c>
      <c r="B66" t="s">
        <v>127</v>
      </c>
      <c r="C66">
        <v>1967</v>
      </c>
      <c r="D66">
        <v>1967</v>
      </c>
      <c r="E66">
        <f t="shared" si="4"/>
        <v>2</v>
      </c>
      <c r="F66" s="140">
        <f>SUM(E$2:E66)/G66</f>
        <v>2.2153846153846155</v>
      </c>
      <c r="G66">
        <f t="shared" si="5"/>
        <v>65</v>
      </c>
      <c r="H66" s="140">
        <f>SUM(E$33:E66)/I66</f>
        <v>1.9142857142857144</v>
      </c>
      <c r="I66">
        <f t="shared" si="3"/>
        <v>35</v>
      </c>
      <c r="J66" s="142">
        <f t="shared" si="2"/>
        <v>0.45138888888888884</v>
      </c>
      <c r="K66" s="142">
        <v>0.5923076923076923</v>
      </c>
      <c r="L66" s="142">
        <v>0.45454545454545453</v>
      </c>
      <c r="M66" s="142">
        <v>0.2777777777777778</v>
      </c>
      <c r="N66">
        <v>175</v>
      </c>
      <c r="O66">
        <v>1969</v>
      </c>
    </row>
    <row r="67" spans="1:15" ht="12.75">
      <c r="A67">
        <v>172</v>
      </c>
      <c r="B67" t="s">
        <v>167</v>
      </c>
      <c r="C67">
        <v>1969</v>
      </c>
      <c r="D67">
        <v>1970</v>
      </c>
      <c r="E67">
        <f aca="true" t="shared" si="6" ref="E67:E80">C67-C66</f>
        <v>2</v>
      </c>
      <c r="F67" s="140">
        <f>SUM(E$2:E67)/G67</f>
        <v>2.212121212121212</v>
      </c>
      <c r="G67">
        <f aca="true" t="shared" si="7" ref="G67:G80">G66+1</f>
        <v>66</v>
      </c>
      <c r="H67" s="140">
        <f>SUM(E$33:E67)/I67</f>
        <v>1.9166666666666667</v>
      </c>
      <c r="I67">
        <f t="shared" si="3"/>
        <v>36</v>
      </c>
      <c r="J67" s="142">
        <f t="shared" si="2"/>
        <v>0.452054794520548</v>
      </c>
      <c r="K67" s="142">
        <v>0.5833333333333333</v>
      </c>
      <c r="L67" s="142">
        <v>0.4411764705882353</v>
      </c>
      <c r="M67" s="142">
        <v>0.25</v>
      </c>
      <c r="N67">
        <v>172</v>
      </c>
      <c r="O67">
        <v>1970</v>
      </c>
    </row>
    <row r="68" spans="1:15" ht="12.75">
      <c r="A68">
        <v>175</v>
      </c>
      <c r="B68" t="s">
        <v>168</v>
      </c>
      <c r="C68">
        <v>1969</v>
      </c>
      <c r="D68">
        <v>1969</v>
      </c>
      <c r="E68">
        <f t="shared" si="6"/>
        <v>0</v>
      </c>
      <c r="F68" s="140">
        <f>SUM(E$2:E68)/G68</f>
        <v>2.1791044776119404</v>
      </c>
      <c r="G68">
        <f t="shared" si="7"/>
        <v>67</v>
      </c>
      <c r="H68" s="140">
        <f>SUM(E$33:E68)/I68</f>
        <v>1.864864864864865</v>
      </c>
      <c r="I68">
        <f t="shared" si="3"/>
        <v>37</v>
      </c>
      <c r="J68" s="142">
        <f aca="true" t="shared" si="8" ref="J68:J80">1/F68</f>
        <v>0.4589041095890411</v>
      </c>
      <c r="K68" s="142">
        <v>0.5895522388059702</v>
      </c>
      <c r="L68" s="142">
        <v>0.45714285714285713</v>
      </c>
      <c r="M68" s="142">
        <v>0.3181818181818182</v>
      </c>
      <c r="N68">
        <v>178</v>
      </c>
      <c r="O68">
        <v>1971</v>
      </c>
    </row>
    <row r="69" spans="1:15" ht="12.75">
      <c r="A69">
        <v>178</v>
      </c>
      <c r="B69" t="s">
        <v>169</v>
      </c>
      <c r="C69">
        <v>1971</v>
      </c>
      <c r="D69">
        <v>1971</v>
      </c>
      <c r="E69">
        <f t="shared" si="6"/>
        <v>2</v>
      </c>
      <c r="F69" s="140">
        <f>SUM(E$2:E69)/G69</f>
        <v>2.176470588235294</v>
      </c>
      <c r="G69">
        <f t="shared" si="7"/>
        <v>68</v>
      </c>
      <c r="H69" s="140">
        <f>SUM(E$33:E69)/I69</f>
        <v>1.868421052631579</v>
      </c>
      <c r="I69">
        <f t="shared" si="3"/>
        <v>38</v>
      </c>
      <c r="J69" s="142">
        <f t="shared" si="8"/>
        <v>0.4594594594594595</v>
      </c>
      <c r="K69" s="142">
        <v>0.5808823529411764</v>
      </c>
      <c r="L69" s="142">
        <v>0.4444444444444444</v>
      </c>
      <c r="M69" s="142">
        <v>0.29166666666666663</v>
      </c>
      <c r="N69">
        <v>181</v>
      </c>
      <c r="O69">
        <v>1973</v>
      </c>
    </row>
    <row r="70" spans="1:15" ht="12.75">
      <c r="A70">
        <v>181</v>
      </c>
      <c r="B70" t="s">
        <v>114</v>
      </c>
      <c r="C70">
        <v>1973</v>
      </c>
      <c r="D70">
        <v>1973</v>
      </c>
      <c r="E70">
        <f t="shared" si="6"/>
        <v>2</v>
      </c>
      <c r="F70" s="140">
        <f>SUM(E$2:E70)/G70</f>
        <v>2.1739130434782608</v>
      </c>
      <c r="G70">
        <f t="shared" si="7"/>
        <v>69</v>
      </c>
      <c r="H70" s="140">
        <f>SUM(E$33:E70)/I70</f>
        <v>1.8717948717948718</v>
      </c>
      <c r="I70">
        <f t="shared" si="3"/>
        <v>39</v>
      </c>
      <c r="J70" s="142">
        <f t="shared" si="8"/>
        <v>0.46</v>
      </c>
      <c r="K70" s="142">
        <v>0.5869565217391304</v>
      </c>
      <c r="L70" s="142">
        <v>0.4594594594594595</v>
      </c>
      <c r="M70" s="142">
        <v>0.34615384615384615</v>
      </c>
      <c r="N70">
        <v>184</v>
      </c>
      <c r="O70">
        <v>1974</v>
      </c>
    </row>
    <row r="71" spans="1:15" ht="12.75">
      <c r="A71">
        <v>184</v>
      </c>
      <c r="B71" t="s">
        <v>46</v>
      </c>
      <c r="C71">
        <v>1974</v>
      </c>
      <c r="D71">
        <v>1974</v>
      </c>
      <c r="E71">
        <f t="shared" si="6"/>
        <v>1</v>
      </c>
      <c r="F71" s="140">
        <f>SUM(E$2:E71)/G71</f>
        <v>2.157142857142857</v>
      </c>
      <c r="G71">
        <f t="shared" si="7"/>
        <v>70</v>
      </c>
      <c r="H71" s="140">
        <f>SUM(E$33:E71)/I71</f>
        <v>1.85</v>
      </c>
      <c r="I71">
        <f t="shared" si="3"/>
        <v>40</v>
      </c>
      <c r="J71" s="142">
        <f t="shared" si="8"/>
        <v>0.4635761589403974</v>
      </c>
      <c r="K71" s="142">
        <v>0.5928571428571429</v>
      </c>
      <c r="L71" s="142">
        <v>0.4736842105263158</v>
      </c>
      <c r="M71" s="142">
        <v>0.39285714285714285</v>
      </c>
      <c r="N71">
        <v>163</v>
      </c>
      <c r="O71">
        <v>1975</v>
      </c>
    </row>
    <row r="72" spans="1:15" ht="12.75">
      <c r="A72">
        <v>187</v>
      </c>
      <c r="B72" t="s">
        <v>170</v>
      </c>
      <c r="C72">
        <v>1975</v>
      </c>
      <c r="D72">
        <v>1979</v>
      </c>
      <c r="E72">
        <f t="shared" si="6"/>
        <v>1</v>
      </c>
      <c r="F72" s="140">
        <f>SUM(E$2:E72)/G72</f>
        <v>2.140845070422535</v>
      </c>
      <c r="G72">
        <f t="shared" si="7"/>
        <v>71</v>
      </c>
      <c r="H72" s="140">
        <f>SUM(E$33:E72)/I72</f>
        <v>1.829268292682927</v>
      </c>
      <c r="I72">
        <f t="shared" si="3"/>
        <v>41</v>
      </c>
      <c r="J72" s="142">
        <f t="shared" si="8"/>
        <v>0.4671052631578948</v>
      </c>
      <c r="K72" s="142">
        <v>0.5845070422535211</v>
      </c>
      <c r="L72" s="142">
        <v>0.46153846153846156</v>
      </c>
      <c r="M72" s="142">
        <v>0.3666666666666667</v>
      </c>
      <c r="N72">
        <v>189</v>
      </c>
      <c r="O72">
        <v>1978</v>
      </c>
    </row>
    <row r="73" spans="1:15" ht="12.75">
      <c r="A73">
        <v>189</v>
      </c>
      <c r="B73" t="s">
        <v>81</v>
      </c>
      <c r="C73">
        <v>1977</v>
      </c>
      <c r="D73">
        <v>1978</v>
      </c>
      <c r="E73">
        <f t="shared" si="6"/>
        <v>2</v>
      </c>
      <c r="F73" s="140">
        <f>SUM(E$2:E73)/G73</f>
        <v>2.138888888888889</v>
      </c>
      <c r="G73">
        <f t="shared" si="7"/>
        <v>72</v>
      </c>
      <c r="H73" s="140">
        <f>SUM(E$33:E73)/I73</f>
        <v>1.8333333333333333</v>
      </c>
      <c r="I73">
        <f t="shared" si="3"/>
        <v>42</v>
      </c>
      <c r="J73" s="142">
        <f t="shared" si="8"/>
        <v>0.4675324675324675</v>
      </c>
      <c r="K73" s="142">
        <v>0.5902777777777778</v>
      </c>
      <c r="L73" s="142">
        <v>0.475</v>
      </c>
      <c r="M73" s="142">
        <v>0.40625</v>
      </c>
      <c r="N73">
        <v>187</v>
      </c>
      <c r="O73">
        <v>1979</v>
      </c>
    </row>
    <row r="74" spans="1:15" ht="12.75">
      <c r="A74">
        <v>190</v>
      </c>
      <c r="B74" t="s">
        <v>115</v>
      </c>
      <c r="C74">
        <v>1978</v>
      </c>
      <c r="D74">
        <v>1979</v>
      </c>
      <c r="E74">
        <f t="shared" si="6"/>
        <v>1</v>
      </c>
      <c r="F74" s="140">
        <f>SUM(E$2:E74)/G74</f>
        <v>2.1232876712328768</v>
      </c>
      <c r="G74">
        <f t="shared" si="7"/>
        <v>73</v>
      </c>
      <c r="H74" s="140">
        <f>SUM(E$33:E74)/I74</f>
        <v>1.813953488372093</v>
      </c>
      <c r="I74">
        <f t="shared" si="3"/>
        <v>43</v>
      </c>
      <c r="J74" s="142">
        <f t="shared" si="8"/>
        <v>0.47096774193548385</v>
      </c>
      <c r="K74" s="142">
        <v>0.5821917808219178</v>
      </c>
      <c r="L74" s="142">
        <v>0.4634146341463415</v>
      </c>
      <c r="M74" s="142">
        <v>0.38235294117647056</v>
      </c>
      <c r="N74">
        <v>190</v>
      </c>
      <c r="O74">
        <v>1979</v>
      </c>
    </row>
    <row r="75" spans="1:15" ht="12.75">
      <c r="A75">
        <v>193</v>
      </c>
      <c r="B75" t="s">
        <v>171</v>
      </c>
      <c r="C75">
        <v>1979</v>
      </c>
      <c r="D75">
        <v>1979</v>
      </c>
      <c r="E75">
        <f t="shared" si="6"/>
        <v>1</v>
      </c>
      <c r="F75" s="140">
        <f>SUM(E$2:E75)/G75</f>
        <v>2.108108108108108</v>
      </c>
      <c r="G75">
        <f t="shared" si="7"/>
        <v>74</v>
      </c>
      <c r="H75" s="140">
        <f>SUM(E$33:E75)/I75</f>
        <v>1.7954545454545454</v>
      </c>
      <c r="I75">
        <f t="shared" si="3"/>
        <v>44</v>
      </c>
      <c r="J75" s="142">
        <f t="shared" si="8"/>
        <v>0.4743589743589744</v>
      </c>
      <c r="K75" s="142">
        <v>0.5878378378378378</v>
      </c>
      <c r="L75" s="142">
        <v>0.4761904761904762</v>
      </c>
      <c r="M75" s="142">
        <v>0.41666666666666663</v>
      </c>
      <c r="N75">
        <v>193</v>
      </c>
      <c r="O75">
        <v>1979</v>
      </c>
    </row>
    <row r="76" spans="1:15" ht="12.75">
      <c r="A76">
        <v>199</v>
      </c>
      <c r="B76" t="s">
        <v>172</v>
      </c>
      <c r="C76">
        <v>1980</v>
      </c>
      <c r="D76">
        <v>1988</v>
      </c>
      <c r="E76">
        <f t="shared" si="6"/>
        <v>1</v>
      </c>
      <c r="F76" s="140">
        <f>SUM(E$2:E76)/G76</f>
        <v>2.0933333333333333</v>
      </c>
      <c r="G76">
        <f t="shared" si="7"/>
        <v>75</v>
      </c>
      <c r="H76" s="140">
        <f>SUM(E$33:E76)/I76</f>
        <v>1.7777777777777777</v>
      </c>
      <c r="I76">
        <f t="shared" si="3"/>
        <v>45</v>
      </c>
      <c r="J76" s="142">
        <f t="shared" si="8"/>
        <v>0.47770700636942676</v>
      </c>
      <c r="K76" s="142">
        <v>0.58</v>
      </c>
      <c r="L76" s="142">
        <v>0.4651162790697674</v>
      </c>
      <c r="M76" s="142">
        <v>0.39473684210526316</v>
      </c>
      <c r="N76">
        <v>202</v>
      </c>
      <c r="O76">
        <v>1982</v>
      </c>
    </row>
    <row r="77" spans="1:15" ht="12.75">
      <c r="A77">
        <v>202</v>
      </c>
      <c r="B77" t="s">
        <v>88</v>
      </c>
      <c r="C77">
        <v>1982</v>
      </c>
      <c r="D77">
        <v>1982</v>
      </c>
      <c r="E77">
        <f t="shared" si="6"/>
        <v>2</v>
      </c>
      <c r="F77" s="140">
        <f>SUM(E$2:E77)/G77</f>
        <v>2.0921052631578947</v>
      </c>
      <c r="G77">
        <f t="shared" si="7"/>
        <v>76</v>
      </c>
      <c r="H77" s="140">
        <f>SUM(E$33:E77)/I77</f>
        <v>1.7826086956521738</v>
      </c>
      <c r="I77">
        <f t="shared" si="3"/>
        <v>46</v>
      </c>
      <c r="J77" s="142">
        <f t="shared" si="8"/>
        <v>0.4779874213836478</v>
      </c>
      <c r="K77" s="142">
        <v>0.5723684210526316</v>
      </c>
      <c r="L77" s="142">
        <v>0.45454545454545453</v>
      </c>
      <c r="M77" s="142">
        <v>0.375</v>
      </c>
      <c r="N77">
        <v>205</v>
      </c>
      <c r="O77">
        <v>1982</v>
      </c>
    </row>
    <row r="78" spans="1:15" ht="12.75">
      <c r="A78">
        <v>205</v>
      </c>
      <c r="B78" t="s">
        <v>173</v>
      </c>
      <c r="C78">
        <v>1982</v>
      </c>
      <c r="D78">
        <v>1982</v>
      </c>
      <c r="E78">
        <f t="shared" si="6"/>
        <v>0</v>
      </c>
      <c r="F78" s="140">
        <f>SUM(E$2:E78)/G78</f>
        <v>2.064935064935065</v>
      </c>
      <c r="G78">
        <f t="shared" si="7"/>
        <v>77</v>
      </c>
      <c r="H78" s="140">
        <f>SUM(E$33:E78)/I78</f>
        <v>1.7446808510638299</v>
      </c>
      <c r="I78">
        <f t="shared" si="3"/>
        <v>47</v>
      </c>
      <c r="J78" s="142">
        <f t="shared" si="8"/>
        <v>0.4842767295597484</v>
      </c>
      <c r="K78" s="142">
        <v>0.5649350649350648</v>
      </c>
      <c r="L78" s="142">
        <v>0.4444444444444444</v>
      </c>
      <c r="M78" s="142">
        <v>0.3571428571428571</v>
      </c>
      <c r="N78">
        <v>208</v>
      </c>
      <c r="O78">
        <v>1987</v>
      </c>
    </row>
    <row r="79" spans="1:15" ht="12.75">
      <c r="A79">
        <v>208</v>
      </c>
      <c r="B79" t="s">
        <v>171</v>
      </c>
      <c r="C79">
        <v>1987</v>
      </c>
      <c r="D79">
        <v>1987</v>
      </c>
      <c r="E79">
        <f t="shared" si="6"/>
        <v>5</v>
      </c>
      <c r="F79" s="140">
        <f>SUM(E$2:E79)/G79</f>
        <v>2.1025641025641026</v>
      </c>
      <c r="G79">
        <f t="shared" si="7"/>
        <v>78</v>
      </c>
      <c r="H79" s="140">
        <f>SUM(E$33:E79)/I79</f>
        <v>1.8125</v>
      </c>
      <c r="I79">
        <f t="shared" si="3"/>
        <v>48</v>
      </c>
      <c r="J79" s="142">
        <f t="shared" si="8"/>
        <v>0.47560975609756095</v>
      </c>
      <c r="K79" s="142">
        <v>0.5576923076923077</v>
      </c>
      <c r="L79" s="142">
        <v>0.43478260869565216</v>
      </c>
      <c r="M79" s="142">
        <v>0.34090909090909094</v>
      </c>
      <c r="N79">
        <v>199</v>
      </c>
      <c r="O79">
        <v>1988</v>
      </c>
    </row>
    <row r="80" spans="1:15" ht="12.75">
      <c r="A80">
        <v>211</v>
      </c>
      <c r="B80" t="s">
        <v>116</v>
      </c>
      <c r="C80">
        <v>1990</v>
      </c>
      <c r="D80">
        <v>1991</v>
      </c>
      <c r="E80">
        <f t="shared" si="6"/>
        <v>3</v>
      </c>
      <c r="F80" s="140">
        <f>SUM(E$2:E80)/G80</f>
        <v>2.1139240506329116</v>
      </c>
      <c r="G80">
        <f t="shared" si="7"/>
        <v>79</v>
      </c>
      <c r="H80" s="140">
        <f>SUM(E$33:E80)/I80</f>
        <v>1.836734693877551</v>
      </c>
      <c r="I80">
        <f t="shared" si="3"/>
        <v>49</v>
      </c>
      <c r="J80" s="142">
        <f t="shared" si="8"/>
        <v>0.4730538922155688</v>
      </c>
      <c r="K80" s="142">
        <v>0.5506329113924051</v>
      </c>
      <c r="L80" s="142">
        <v>0.425531914893617</v>
      </c>
      <c r="M80" s="142">
        <v>0.32608695652173914</v>
      </c>
      <c r="N80">
        <v>211</v>
      </c>
      <c r="O80">
        <v>1991</v>
      </c>
    </row>
    <row r="81" spans="2:10" ht="12.75">
      <c r="B81" t="s">
        <v>411</v>
      </c>
      <c r="E81">
        <f>STDEVP(E2:E80)</f>
        <v>2.6480819032619802</v>
      </c>
      <c r="F81">
        <f>STDEVP(F2:F80)</f>
        <v>0.9299072475501338</v>
      </c>
      <c r="J81" s="142"/>
    </row>
    <row r="82" ht="12.75">
      <c r="L82" t="s">
        <v>440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V372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3.28125" style="0" customWidth="1"/>
    <col min="4" max="4" width="14.57421875" style="0" customWidth="1"/>
    <col min="6" max="6" width="12.28125" style="0" bestFit="1" customWidth="1"/>
    <col min="8" max="8" width="11.28125" style="0" customWidth="1"/>
  </cols>
  <sheetData>
    <row r="1" spans="1:11" ht="12.75">
      <c r="A1" s="236" t="s">
        <v>362</v>
      </c>
      <c r="B1" s="236"/>
      <c r="C1" s="236"/>
      <c r="D1" s="236"/>
      <c r="F1" s="236" t="s">
        <v>363</v>
      </c>
      <c r="G1" s="236"/>
      <c r="H1" s="236"/>
      <c r="I1" s="236"/>
      <c r="K1" t="s">
        <v>210</v>
      </c>
    </row>
    <row r="2" spans="1:11" ht="12.75">
      <c r="A2" s="238"/>
      <c r="B2" s="238"/>
      <c r="C2" s="238"/>
      <c r="D2" s="238"/>
      <c r="F2" s="238"/>
      <c r="G2" s="238"/>
      <c r="H2" s="238"/>
      <c r="I2" s="238"/>
      <c r="K2" t="s">
        <v>215</v>
      </c>
    </row>
    <row r="3" spans="1:14" ht="12.75">
      <c r="A3" s="27"/>
      <c r="B3" s="28" t="s">
        <v>134</v>
      </c>
      <c r="C3" s="28" t="s">
        <v>135</v>
      </c>
      <c r="D3" s="28" t="s">
        <v>18</v>
      </c>
      <c r="F3" s="27"/>
      <c r="G3" s="28" t="s">
        <v>134</v>
      </c>
      <c r="H3" s="28" t="s">
        <v>135</v>
      </c>
      <c r="I3" s="28" t="s">
        <v>18</v>
      </c>
      <c r="K3" s="27" t="s">
        <v>229</v>
      </c>
      <c r="L3" s="28" t="s">
        <v>134</v>
      </c>
      <c r="M3" s="28" t="s">
        <v>135</v>
      </c>
      <c r="N3" s="28" t="s">
        <v>18</v>
      </c>
    </row>
    <row r="4" spans="1:14" ht="12.75">
      <c r="A4" s="29" t="s">
        <v>2</v>
      </c>
      <c r="B4" s="22"/>
      <c r="C4" s="22"/>
      <c r="D4" s="22"/>
      <c r="F4" s="29" t="s">
        <v>2</v>
      </c>
      <c r="G4" s="22"/>
      <c r="H4" s="22"/>
      <c r="I4" s="22"/>
      <c r="K4" s="29" t="s">
        <v>2</v>
      </c>
      <c r="L4" s="22"/>
      <c r="M4" s="22"/>
      <c r="N4" s="22"/>
    </row>
    <row r="5" spans="1:14" ht="12.75">
      <c r="A5" s="82" t="s">
        <v>13</v>
      </c>
      <c r="B5" s="83">
        <f>AVERAGE(K49:K96)</f>
        <v>358.875</v>
      </c>
      <c r="C5" s="83">
        <f>AVERAGE(K49:K89)</f>
        <v>233.90243902439025</v>
      </c>
      <c r="D5" s="83">
        <f>AVERAGE(K90:K96)</f>
        <v>1090.857142857143</v>
      </c>
      <c r="F5" s="86" t="s">
        <v>13</v>
      </c>
      <c r="G5" s="87">
        <f>AVERAGE(N49:N96)</f>
        <v>0.868492657981799</v>
      </c>
      <c r="H5" s="87">
        <f>AVERAGE(N49:N89)</f>
        <v>0.8356778867584465</v>
      </c>
      <c r="I5" s="87">
        <f>AVERAGE(N90:N96)</f>
        <v>1.060693460861436</v>
      </c>
      <c r="K5" s="86" t="s">
        <v>13</v>
      </c>
      <c r="L5" s="87">
        <f>STDEVP(N49:N96)</f>
        <v>0.7791089940741708</v>
      </c>
      <c r="M5" s="87">
        <f>STDEVP(N49:N89)</f>
        <v>0.7764350675895887</v>
      </c>
      <c r="N5" s="87">
        <f>STDEVP(N90:N96)</f>
        <v>0.766893025092699</v>
      </c>
    </row>
    <row r="6" spans="1:14" ht="12.75">
      <c r="A6" s="82" t="s">
        <v>14</v>
      </c>
      <c r="B6" s="83">
        <f>AVERAGE(K18:K41)</f>
        <v>454.625</v>
      </c>
      <c r="C6" s="83">
        <f>AVERAGE(K18:K32)</f>
        <v>370.53333333333336</v>
      </c>
      <c r="D6" s="83">
        <f>AVERAGE(K33:K41)</f>
        <v>594.7777777777778</v>
      </c>
      <c r="F6" s="86" t="s">
        <v>14</v>
      </c>
      <c r="G6" s="87">
        <f>AVERAGE(N18:N41)</f>
        <v>3.560063537947626</v>
      </c>
      <c r="H6" s="87">
        <f>AVERAGE(N18:N32)</f>
        <v>2.8765654823746782</v>
      </c>
      <c r="I6" s="87">
        <f>AVERAGE(N33:N41)</f>
        <v>4.6992269639025395</v>
      </c>
      <c r="K6" s="86" t="s">
        <v>14</v>
      </c>
      <c r="L6" s="87">
        <f>STDEVP(N18:N41)</f>
        <v>5.221274199369035</v>
      </c>
      <c r="M6" s="87">
        <f>STDEVP(N18:N32)</f>
        <v>4.283631056491236</v>
      </c>
      <c r="N6" s="87">
        <f>STDEVP(N33:N41)</f>
        <v>6.327643876576626</v>
      </c>
    </row>
    <row r="7" spans="1:14" ht="12.75">
      <c r="A7" s="82" t="s">
        <v>15</v>
      </c>
      <c r="B7" s="83">
        <f>AVERAGE(K42:K48)</f>
        <v>800</v>
      </c>
      <c r="C7" s="83">
        <f>AVERAGE(K42:K47)</f>
        <v>745</v>
      </c>
      <c r="D7" s="83">
        <f>AVERAGE(K48:K48)</f>
        <v>1130</v>
      </c>
      <c r="F7" s="86" t="s">
        <v>15</v>
      </c>
      <c r="G7" s="87">
        <f>AVERAGE(N42:N48)</f>
        <v>3.543114949692772</v>
      </c>
      <c r="H7" s="87">
        <f>AVERAGE(N42:N47)</f>
        <v>3.411663549730154</v>
      </c>
      <c r="I7" s="87">
        <f>AVERAGE(N48:N48)</f>
        <v>4.331823349468478</v>
      </c>
      <c r="K7" s="86" t="s">
        <v>15</v>
      </c>
      <c r="L7" s="87">
        <f>STDEVP(N42:N48)</f>
        <v>4.40351241919595</v>
      </c>
      <c r="M7" s="87">
        <f>STDEVP(N42:N47)</f>
        <v>4.743604705616838</v>
      </c>
      <c r="N7" s="87">
        <f>STDEVP(N48:N48)</f>
        <v>0</v>
      </c>
    </row>
    <row r="8" spans="1:14" ht="12.75">
      <c r="A8" s="237"/>
      <c r="B8" s="237"/>
      <c r="C8" s="237"/>
      <c r="D8" s="237"/>
      <c r="F8" s="235"/>
      <c r="G8" s="235"/>
      <c r="H8" s="235"/>
      <c r="I8" s="235"/>
      <c r="K8" s="235"/>
      <c r="L8" s="235"/>
      <c r="M8" s="235"/>
      <c r="N8" s="235"/>
    </row>
    <row r="9" spans="1:14" ht="12.75">
      <c r="A9" s="84" t="s">
        <v>6</v>
      </c>
      <c r="B9" s="85"/>
      <c r="C9" s="83"/>
      <c r="D9" s="83"/>
      <c r="F9" s="88" t="s">
        <v>6</v>
      </c>
      <c r="G9" s="89"/>
      <c r="H9" s="87"/>
      <c r="I9" s="87"/>
      <c r="K9" s="88" t="s">
        <v>6</v>
      </c>
      <c r="L9" s="89"/>
      <c r="M9" s="87"/>
      <c r="N9" s="87"/>
    </row>
    <row r="10" spans="1:14" ht="12.75">
      <c r="A10" s="82" t="s">
        <v>13</v>
      </c>
      <c r="B10" s="83">
        <f>AVERAGE(K142:K180)</f>
        <v>377.15384615384613</v>
      </c>
      <c r="C10" s="83">
        <f>AVERAGE(K142:K173)</f>
        <v>221.03125</v>
      </c>
      <c r="D10" s="83">
        <f>AVERAGE(K174:K180)</f>
        <v>1090.857142857143</v>
      </c>
      <c r="F10" s="86" t="s">
        <v>13</v>
      </c>
      <c r="G10" s="87">
        <f>AVERAGE(N142:N180)</f>
        <v>0.9712054493593371</v>
      </c>
      <c r="H10" s="87">
        <f>AVERAGE(N142:N173)</f>
        <v>0.9516299468432531</v>
      </c>
      <c r="I10" s="87">
        <f>AVERAGE(N174:N180)</f>
        <v>1.060693460861436</v>
      </c>
      <c r="K10" s="86" t="s">
        <v>13</v>
      </c>
      <c r="L10" s="87">
        <f>STDEVP(N142:N180)</f>
        <v>0.8134814451567208</v>
      </c>
      <c r="M10" s="87">
        <f>STDEVP(N142:N173)</f>
        <v>0.8220237390205641</v>
      </c>
      <c r="N10" s="87">
        <f>STDEVP(N174:N180)</f>
        <v>0.766893025092699</v>
      </c>
    </row>
    <row r="11" spans="1:14" ht="12.75">
      <c r="A11" s="82" t="s">
        <v>14</v>
      </c>
      <c r="B11" s="83">
        <f>AVERAGE(K102:K125)</f>
        <v>607.7916666666666</v>
      </c>
      <c r="C11" s="83">
        <f>AVERAGE(K102:K119)</f>
        <v>532.9444444444445</v>
      </c>
      <c r="D11" s="83">
        <f>AVERAGE(K120:K125)</f>
        <v>832.3333333333334</v>
      </c>
      <c r="F11" s="86" t="s">
        <v>14</v>
      </c>
      <c r="G11" s="87">
        <f>AVERAGE(N102:N125)</f>
        <v>3.2398953492882185</v>
      </c>
      <c r="H11" s="87">
        <f>AVERAGE(N102:N119)</f>
        <v>2.293152636936714</v>
      </c>
      <c r="I11" s="87">
        <f>AVERAGE(N120:N125)</f>
        <v>6.080123486342732</v>
      </c>
      <c r="K11" s="86" t="s">
        <v>14</v>
      </c>
      <c r="L11" s="87">
        <f>STDEVP(N102:N125)</f>
        <v>5.318763790073713</v>
      </c>
      <c r="M11" s="87">
        <f>STDEVP(N102:N119)</f>
        <v>4.0695076004520505</v>
      </c>
      <c r="N11" s="87">
        <f>STDEVP(N120:N125)</f>
        <v>7.2607475873561365</v>
      </c>
    </row>
    <row r="12" spans="1:14" ht="12.75">
      <c r="A12" s="82" t="s">
        <v>16</v>
      </c>
      <c r="B12" s="83">
        <f>AVERAGE(K126:K141)</f>
        <v>277.5625</v>
      </c>
      <c r="C12" s="83">
        <f>AVERAGE(K138:K141,K126:K133)</f>
        <v>246</v>
      </c>
      <c r="D12" s="83">
        <f>AVERAGE(K134:K137)</f>
        <v>372.25</v>
      </c>
      <c r="F12" s="86" t="s">
        <v>16</v>
      </c>
      <c r="G12" s="87">
        <f>AVERAGE(N126:N141)</f>
        <v>2.2685297646117117</v>
      </c>
      <c r="H12" s="87">
        <f>AVERAGE(N138:N141,N126:N133)</f>
        <v>2.179362593937704</v>
      </c>
      <c r="I12" s="87">
        <f>AVERAGE(N134:N137)</f>
        <v>2.536031276633735</v>
      </c>
      <c r="K12" s="86" t="s">
        <v>16</v>
      </c>
      <c r="L12" s="87">
        <f>STDEVP(N126:N141)</f>
        <v>3.274997903758824</v>
      </c>
      <c r="M12" s="87">
        <f>STDEVP(N138:N141,N126:N133)</f>
        <v>3.6195201191483264</v>
      </c>
      <c r="N12" s="87">
        <f>STDEVP(N134:N137)</f>
        <v>1.8719663426002446</v>
      </c>
    </row>
    <row r="13" ht="12.75">
      <c r="G13">
        <v>1.87</v>
      </c>
    </row>
    <row r="14" ht="12.75">
      <c r="G14">
        <f>(3.27+4.4-2.27-3.54)/2</f>
        <v>0.9300000000000002</v>
      </c>
    </row>
    <row r="15" ht="12.75">
      <c r="G15">
        <f>(0.87+0.97-0.78-0.81)/2</f>
        <v>0.12499999999999989</v>
      </c>
    </row>
    <row r="17" spans="1:17" ht="25.5">
      <c r="A17" s="12" t="s">
        <v>23</v>
      </c>
      <c r="B17" s="12" t="s">
        <v>36</v>
      </c>
      <c r="C17" s="12" t="s">
        <v>120</v>
      </c>
      <c r="D17" s="12" t="s">
        <v>121</v>
      </c>
      <c r="E17" s="13" t="s">
        <v>95</v>
      </c>
      <c r="F17" s="12" t="s">
        <v>19</v>
      </c>
      <c r="G17" s="12" t="s">
        <v>22</v>
      </c>
      <c r="H17" s="12" t="s">
        <v>136</v>
      </c>
      <c r="I17" s="12" t="s">
        <v>18</v>
      </c>
      <c r="J17" s="12" t="s">
        <v>174</v>
      </c>
      <c r="K17" s="12" t="s">
        <v>41</v>
      </c>
      <c r="L17" s="12" t="s">
        <v>137</v>
      </c>
      <c r="M17" s="12" t="s">
        <v>138</v>
      </c>
      <c r="N17" s="12" t="s">
        <v>203</v>
      </c>
      <c r="O17" s="12" t="s">
        <v>139</v>
      </c>
      <c r="P17" s="12" t="s">
        <v>140</v>
      </c>
      <c r="Q17" s="14" t="s">
        <v>175</v>
      </c>
    </row>
    <row r="18" spans="1:17" ht="12.75">
      <c r="A18">
        <v>19</v>
      </c>
      <c r="B18" t="s">
        <v>145</v>
      </c>
      <c r="C18">
        <v>1851</v>
      </c>
      <c r="D18">
        <v>1852</v>
      </c>
      <c r="E18" s="8">
        <v>0.26323867237008874</v>
      </c>
      <c r="F18" s="80" t="s">
        <v>21</v>
      </c>
      <c r="G18" s="5" t="s">
        <v>21</v>
      </c>
      <c r="H18" s="15">
        <v>1</v>
      </c>
      <c r="I18">
        <v>0</v>
      </c>
      <c r="J18">
        <v>0</v>
      </c>
      <c r="K18">
        <v>200</v>
      </c>
      <c r="L18">
        <v>800</v>
      </c>
      <c r="M18">
        <v>500</v>
      </c>
      <c r="N18">
        <f>L18/M18</f>
        <v>1.6</v>
      </c>
      <c r="O18" s="8">
        <v>0.0026585</v>
      </c>
      <c r="P18" s="8">
        <v>0.0074407</v>
      </c>
      <c r="Q18">
        <v>1</v>
      </c>
    </row>
    <row r="19" spans="1:17" ht="12.75">
      <c r="A19">
        <v>40</v>
      </c>
      <c r="B19" t="s">
        <v>64</v>
      </c>
      <c r="C19">
        <v>1862</v>
      </c>
      <c r="D19">
        <v>1867</v>
      </c>
      <c r="E19" s="8">
        <v>0.9531609277994941</v>
      </c>
      <c r="F19" s="80" t="s">
        <v>21</v>
      </c>
      <c r="G19" s="5" t="s">
        <v>21</v>
      </c>
      <c r="H19" s="15">
        <v>1</v>
      </c>
      <c r="I19">
        <v>0</v>
      </c>
      <c r="J19">
        <v>0</v>
      </c>
      <c r="K19">
        <v>1757</v>
      </c>
      <c r="L19">
        <v>8000</v>
      </c>
      <c r="M19">
        <v>12000</v>
      </c>
      <c r="N19">
        <f aca="true" t="shared" si="0" ref="N19:N82">L19/M19</f>
        <v>0.6666666666666666</v>
      </c>
      <c r="O19" s="8">
        <v>0.1061196</v>
      </c>
      <c r="P19" s="8">
        <v>0.0052148</v>
      </c>
      <c r="Q19">
        <f>Q18+1</f>
        <v>2</v>
      </c>
    </row>
    <row r="20" spans="1:17" ht="12.75">
      <c r="A20">
        <v>70</v>
      </c>
      <c r="B20" t="s">
        <v>152</v>
      </c>
      <c r="C20">
        <v>1885</v>
      </c>
      <c r="D20">
        <v>1885</v>
      </c>
      <c r="E20" s="8">
        <v>0.516368240188099</v>
      </c>
      <c r="F20" s="80" t="s">
        <v>21</v>
      </c>
      <c r="G20" s="5" t="s">
        <v>21</v>
      </c>
      <c r="H20" s="15">
        <v>1</v>
      </c>
      <c r="I20">
        <v>0</v>
      </c>
      <c r="J20">
        <v>0</v>
      </c>
      <c r="K20">
        <v>19</v>
      </c>
      <c r="L20">
        <v>800</v>
      </c>
      <c r="M20">
        <v>200</v>
      </c>
      <c r="N20">
        <f t="shared" si="0"/>
        <v>4</v>
      </c>
      <c r="O20" s="8">
        <v>0.0002855</v>
      </c>
      <c r="P20" s="8">
        <v>0.0002674</v>
      </c>
      <c r="Q20">
        <f aca="true" t="shared" si="1" ref="Q20:Q83">Q19+1</f>
        <v>3</v>
      </c>
    </row>
    <row r="21" spans="1:17" ht="12.75">
      <c r="A21">
        <v>76</v>
      </c>
      <c r="B21" t="s">
        <v>74</v>
      </c>
      <c r="C21">
        <v>1897</v>
      </c>
      <c r="D21">
        <v>1897</v>
      </c>
      <c r="E21" s="8">
        <v>0.07989682900925504</v>
      </c>
      <c r="F21" s="80" t="s">
        <v>21</v>
      </c>
      <c r="G21" s="5" t="s">
        <v>21</v>
      </c>
      <c r="H21" s="15">
        <v>1</v>
      </c>
      <c r="I21">
        <v>0</v>
      </c>
      <c r="J21">
        <v>0</v>
      </c>
      <c r="K21">
        <v>94</v>
      </c>
      <c r="L21">
        <v>600</v>
      </c>
      <c r="M21">
        <v>1400</v>
      </c>
      <c r="N21">
        <f t="shared" si="0"/>
        <v>0.42857142857142855</v>
      </c>
      <c r="O21" s="8">
        <v>0.0021064</v>
      </c>
      <c r="P21" s="8">
        <v>0.0242576</v>
      </c>
      <c r="Q21">
        <f t="shared" si="1"/>
        <v>4</v>
      </c>
    </row>
    <row r="22" spans="1:17" ht="12.75">
      <c r="A22">
        <v>85</v>
      </c>
      <c r="B22" t="s">
        <v>155</v>
      </c>
      <c r="C22">
        <v>1904</v>
      </c>
      <c r="D22">
        <v>1905</v>
      </c>
      <c r="E22" s="8">
        <v>0.6749071389744519</v>
      </c>
      <c r="F22" s="80" t="s">
        <v>21</v>
      </c>
      <c r="G22" s="5" t="s">
        <v>21</v>
      </c>
      <c r="H22" s="15">
        <v>1</v>
      </c>
      <c r="I22">
        <v>0</v>
      </c>
      <c r="J22">
        <v>0</v>
      </c>
      <c r="K22">
        <v>586</v>
      </c>
      <c r="L22">
        <v>71453</v>
      </c>
      <c r="M22">
        <v>80378</v>
      </c>
      <c r="N22">
        <f t="shared" si="0"/>
        <v>0.8889621538231854</v>
      </c>
      <c r="O22" s="8">
        <v>0.1132343</v>
      </c>
      <c r="P22" s="8">
        <v>0.0545433</v>
      </c>
      <c r="Q22">
        <f t="shared" si="1"/>
        <v>5</v>
      </c>
    </row>
    <row r="23" spans="1:17" ht="12.75">
      <c r="A23">
        <v>97</v>
      </c>
      <c r="B23" t="s">
        <v>156</v>
      </c>
      <c r="C23">
        <v>1911</v>
      </c>
      <c r="D23">
        <v>1912</v>
      </c>
      <c r="E23" s="8">
        <v>0.35147417488902016</v>
      </c>
      <c r="F23" s="80" t="s">
        <v>21</v>
      </c>
      <c r="G23" s="5" t="s">
        <v>21</v>
      </c>
      <c r="H23" s="15">
        <v>1</v>
      </c>
      <c r="I23">
        <v>0</v>
      </c>
      <c r="J23">
        <v>0</v>
      </c>
      <c r="K23">
        <v>386</v>
      </c>
      <c r="L23">
        <v>14000</v>
      </c>
      <c r="M23">
        <v>6000</v>
      </c>
      <c r="N23">
        <f t="shared" si="0"/>
        <v>2.3333333333333335</v>
      </c>
      <c r="O23" s="8">
        <v>0.0180282</v>
      </c>
      <c r="P23" s="8">
        <v>0.0332649</v>
      </c>
      <c r="Q23">
        <f t="shared" si="1"/>
        <v>6</v>
      </c>
    </row>
    <row r="24" spans="1:17" ht="12.75">
      <c r="A24">
        <v>109</v>
      </c>
      <c r="B24" t="s">
        <v>157</v>
      </c>
      <c r="C24">
        <v>1919</v>
      </c>
      <c r="D24">
        <v>1920</v>
      </c>
      <c r="E24" s="8">
        <v>0.7706129001955611</v>
      </c>
      <c r="F24" s="80" t="s">
        <v>21</v>
      </c>
      <c r="G24" s="5" t="s">
        <v>21</v>
      </c>
      <c r="H24" s="15">
        <v>1</v>
      </c>
      <c r="I24">
        <v>0</v>
      </c>
      <c r="J24">
        <v>0</v>
      </c>
      <c r="K24">
        <v>613</v>
      </c>
      <c r="L24">
        <v>60000</v>
      </c>
      <c r="M24">
        <v>40000</v>
      </c>
      <c r="N24">
        <f t="shared" si="0"/>
        <v>1.5</v>
      </c>
      <c r="O24" s="8">
        <v>0.0631666</v>
      </c>
      <c r="P24" s="8">
        <v>0.0188027</v>
      </c>
      <c r="Q24">
        <f t="shared" si="1"/>
        <v>7</v>
      </c>
    </row>
    <row r="25" spans="1:17" ht="12.75">
      <c r="A25">
        <v>115</v>
      </c>
      <c r="B25" t="s">
        <v>74</v>
      </c>
      <c r="C25">
        <v>1919</v>
      </c>
      <c r="D25">
        <v>1922</v>
      </c>
      <c r="E25" s="8">
        <v>0.3234648230988207</v>
      </c>
      <c r="F25" s="80" t="s">
        <v>21</v>
      </c>
      <c r="G25" s="5" t="s">
        <v>21</v>
      </c>
      <c r="H25" s="15">
        <v>1</v>
      </c>
      <c r="I25">
        <v>0</v>
      </c>
      <c r="J25">
        <v>0</v>
      </c>
      <c r="K25">
        <v>1256</v>
      </c>
      <c r="L25">
        <v>30000</v>
      </c>
      <c r="M25">
        <v>20000</v>
      </c>
      <c r="N25">
        <f t="shared" si="0"/>
        <v>1.5</v>
      </c>
      <c r="O25" s="8">
        <v>0.0027839</v>
      </c>
      <c r="P25" s="8">
        <v>0.0058226</v>
      </c>
      <c r="Q25">
        <f t="shared" si="1"/>
        <v>8</v>
      </c>
    </row>
    <row r="26" spans="1:17" ht="12.75">
      <c r="A26">
        <v>133</v>
      </c>
      <c r="B26" t="s">
        <v>165</v>
      </c>
      <c r="C26">
        <v>1938</v>
      </c>
      <c r="D26">
        <v>1938</v>
      </c>
      <c r="E26" s="8">
        <v>0.7355863796809609</v>
      </c>
      <c r="F26" s="80" t="s">
        <v>21</v>
      </c>
      <c r="G26" s="5" t="s">
        <v>7</v>
      </c>
      <c r="H26" s="15">
        <v>1</v>
      </c>
      <c r="I26">
        <v>0</v>
      </c>
      <c r="J26">
        <v>0</v>
      </c>
      <c r="K26">
        <v>14</v>
      </c>
      <c r="L26">
        <v>1200</v>
      </c>
      <c r="M26">
        <v>526</v>
      </c>
      <c r="N26">
        <f t="shared" si="0"/>
        <v>2.2813688212927756</v>
      </c>
      <c r="O26" s="8">
        <v>0.1643592</v>
      </c>
      <c r="P26" s="8">
        <v>0.0590805</v>
      </c>
      <c r="Q26">
        <f t="shared" si="1"/>
        <v>9</v>
      </c>
    </row>
    <row r="27" spans="1:17" ht="12.75">
      <c r="A27">
        <v>148</v>
      </c>
      <c r="B27" t="s">
        <v>126</v>
      </c>
      <c r="C27">
        <v>1948</v>
      </c>
      <c r="D27">
        <v>1948</v>
      </c>
      <c r="E27" s="8">
        <v>0.8511948626171176</v>
      </c>
      <c r="F27" s="80" t="s">
        <v>21</v>
      </c>
      <c r="G27" s="5" t="s">
        <v>21</v>
      </c>
      <c r="H27" s="15">
        <v>0</v>
      </c>
      <c r="I27">
        <v>0</v>
      </c>
      <c r="J27">
        <v>1</v>
      </c>
      <c r="K27">
        <v>143</v>
      </c>
      <c r="L27">
        <v>5000</v>
      </c>
      <c r="M27">
        <v>3000</v>
      </c>
      <c r="N27">
        <f t="shared" si="0"/>
        <v>1.6666666666666667</v>
      </c>
      <c r="O27" s="8">
        <v>0.0080855</v>
      </c>
      <c r="P27" s="8">
        <v>0.0014135</v>
      </c>
      <c r="Q27">
        <f t="shared" si="1"/>
        <v>10</v>
      </c>
    </row>
    <row r="28" spans="1:17" ht="12.75">
      <c r="A28">
        <v>169</v>
      </c>
      <c r="B28" t="s">
        <v>127</v>
      </c>
      <c r="C28">
        <v>1967</v>
      </c>
      <c r="D28">
        <v>1967</v>
      </c>
      <c r="E28" s="8">
        <v>0.8473669278705525</v>
      </c>
      <c r="F28" s="80" t="s">
        <v>21</v>
      </c>
      <c r="G28" s="5" t="s">
        <v>21</v>
      </c>
      <c r="H28" s="15">
        <v>0</v>
      </c>
      <c r="I28">
        <v>0</v>
      </c>
      <c r="J28">
        <v>1</v>
      </c>
      <c r="K28">
        <v>6</v>
      </c>
      <c r="L28">
        <v>18600</v>
      </c>
      <c r="M28">
        <v>1000</v>
      </c>
      <c r="N28">
        <f t="shared" si="0"/>
        <v>18.6</v>
      </c>
      <c r="O28" s="8">
        <v>0.0086617</v>
      </c>
      <c r="P28" s="8">
        <v>0.0015602</v>
      </c>
      <c r="Q28">
        <f t="shared" si="1"/>
        <v>11</v>
      </c>
    </row>
    <row r="29" spans="1:17" ht="12.75">
      <c r="A29">
        <v>175</v>
      </c>
      <c r="B29" t="s">
        <v>168</v>
      </c>
      <c r="C29">
        <v>1969</v>
      </c>
      <c r="D29">
        <v>1969</v>
      </c>
      <c r="E29" s="8">
        <v>0.4169141785211818</v>
      </c>
      <c r="F29" s="80" t="s">
        <v>21</v>
      </c>
      <c r="G29" s="5" t="s">
        <v>7</v>
      </c>
      <c r="H29" s="15">
        <v>1</v>
      </c>
      <c r="I29">
        <v>0</v>
      </c>
      <c r="J29">
        <v>0</v>
      </c>
      <c r="K29">
        <v>5</v>
      </c>
      <c r="L29">
        <v>1200</v>
      </c>
      <c r="M29">
        <v>700</v>
      </c>
      <c r="N29">
        <f t="shared" si="0"/>
        <v>1.7142857142857142</v>
      </c>
      <c r="O29" s="8">
        <v>0.0002667</v>
      </c>
      <c r="P29" s="8">
        <v>0.000373</v>
      </c>
      <c r="Q29">
        <f t="shared" si="1"/>
        <v>12</v>
      </c>
    </row>
    <row r="30" spans="1:17" ht="12.75">
      <c r="A30">
        <v>189</v>
      </c>
      <c r="B30" t="s">
        <v>81</v>
      </c>
      <c r="C30">
        <v>1977</v>
      </c>
      <c r="D30">
        <v>1978</v>
      </c>
      <c r="E30" s="8">
        <v>0.1006129310601327</v>
      </c>
      <c r="F30" s="80" t="s">
        <v>21</v>
      </c>
      <c r="G30" s="5" t="s">
        <v>21</v>
      </c>
      <c r="H30" s="15">
        <v>0</v>
      </c>
      <c r="I30">
        <v>0</v>
      </c>
      <c r="J30">
        <v>2</v>
      </c>
      <c r="K30">
        <v>226</v>
      </c>
      <c r="L30">
        <v>3500</v>
      </c>
      <c r="M30">
        <v>2500</v>
      </c>
      <c r="N30">
        <f t="shared" si="0"/>
        <v>1.4</v>
      </c>
      <c r="O30" s="8">
        <v>0.0006763</v>
      </c>
      <c r="P30" s="8">
        <v>0.0060455000000000005</v>
      </c>
      <c r="Q30">
        <f t="shared" si="1"/>
        <v>13</v>
      </c>
    </row>
    <row r="31" spans="1:17" ht="12.75">
      <c r="A31">
        <v>190</v>
      </c>
      <c r="B31" t="s">
        <v>115</v>
      </c>
      <c r="C31">
        <v>1978</v>
      </c>
      <c r="D31">
        <v>1979</v>
      </c>
      <c r="E31" s="8">
        <v>0.6576725820360368</v>
      </c>
      <c r="F31" s="80" t="s">
        <v>21</v>
      </c>
      <c r="G31" s="5" t="s">
        <v>21</v>
      </c>
      <c r="H31" s="15">
        <v>0</v>
      </c>
      <c r="I31">
        <v>0</v>
      </c>
      <c r="J31">
        <v>1</v>
      </c>
      <c r="K31">
        <v>165</v>
      </c>
      <c r="L31">
        <v>2000</v>
      </c>
      <c r="M31">
        <v>1000</v>
      </c>
      <c r="N31">
        <f t="shared" si="0"/>
        <v>2</v>
      </c>
      <c r="O31" s="8">
        <v>0.0028981</v>
      </c>
      <c r="P31" s="8">
        <v>0.0015085</v>
      </c>
      <c r="Q31">
        <f t="shared" si="1"/>
        <v>14</v>
      </c>
    </row>
    <row r="32" spans="1:17" ht="12.75">
      <c r="A32">
        <v>202</v>
      </c>
      <c r="B32" t="s">
        <v>88</v>
      </c>
      <c r="C32">
        <v>1982</v>
      </c>
      <c r="D32">
        <v>1982</v>
      </c>
      <c r="E32" s="8">
        <v>0.22706536436795188</v>
      </c>
      <c r="F32" s="80" t="s">
        <v>21</v>
      </c>
      <c r="G32" s="5" t="s">
        <v>21</v>
      </c>
      <c r="H32" s="15">
        <v>1</v>
      </c>
      <c r="I32">
        <v>0</v>
      </c>
      <c r="J32">
        <v>0</v>
      </c>
      <c r="K32">
        <v>88</v>
      </c>
      <c r="L32">
        <v>655</v>
      </c>
      <c r="M32">
        <v>255</v>
      </c>
      <c r="N32">
        <f t="shared" si="0"/>
        <v>2.5686274509803924</v>
      </c>
      <c r="O32" s="8">
        <v>0.0069185</v>
      </c>
      <c r="P32" s="8">
        <v>0.0235507</v>
      </c>
      <c r="Q32">
        <f t="shared" si="1"/>
        <v>15</v>
      </c>
    </row>
    <row r="33" spans="1:17" ht="12.75">
      <c r="A33">
        <v>10</v>
      </c>
      <c r="B33" t="s">
        <v>87</v>
      </c>
      <c r="C33">
        <v>1848</v>
      </c>
      <c r="D33">
        <v>1848</v>
      </c>
      <c r="E33" s="8">
        <v>0.19477119476060417</v>
      </c>
      <c r="F33" s="80" t="s">
        <v>21</v>
      </c>
      <c r="G33" s="5" t="s">
        <v>7</v>
      </c>
      <c r="H33" s="15">
        <v>0</v>
      </c>
      <c r="I33">
        <v>3</v>
      </c>
      <c r="J33">
        <v>0</v>
      </c>
      <c r="K33">
        <v>143</v>
      </c>
      <c r="L33">
        <v>3600</v>
      </c>
      <c r="M33">
        <v>3927</v>
      </c>
      <c r="N33">
        <f t="shared" si="0"/>
        <v>0.9167303284950343</v>
      </c>
      <c r="O33" s="8">
        <v>0.0183909</v>
      </c>
      <c r="P33" s="8">
        <v>0.0760322</v>
      </c>
      <c r="Q33">
        <f t="shared" si="1"/>
        <v>16</v>
      </c>
    </row>
    <row r="34" spans="1:17" ht="12.75">
      <c r="A34">
        <v>136</v>
      </c>
      <c r="B34" t="s">
        <v>106</v>
      </c>
      <c r="C34">
        <v>1939</v>
      </c>
      <c r="D34">
        <v>1939</v>
      </c>
      <c r="E34" s="8">
        <v>0.29928378531093486</v>
      </c>
      <c r="F34" s="80" t="s">
        <v>21</v>
      </c>
      <c r="G34" s="5" t="s">
        <v>21</v>
      </c>
      <c r="H34" s="15">
        <v>0</v>
      </c>
      <c r="I34">
        <v>3</v>
      </c>
      <c r="J34">
        <v>2</v>
      </c>
      <c r="K34">
        <v>129</v>
      </c>
      <c r="L34">
        <v>20000</v>
      </c>
      <c r="M34">
        <v>8000</v>
      </c>
      <c r="N34">
        <f t="shared" si="0"/>
        <v>2.5</v>
      </c>
      <c r="O34" s="8">
        <v>0.0590574</v>
      </c>
      <c r="P34" s="8">
        <v>0.1382717</v>
      </c>
      <c r="Q34">
        <f t="shared" si="1"/>
        <v>17</v>
      </c>
    </row>
    <row r="35" spans="1:17" ht="12.75">
      <c r="A35">
        <v>181</v>
      </c>
      <c r="B35" t="s">
        <v>114</v>
      </c>
      <c r="C35">
        <v>1973</v>
      </c>
      <c r="D35">
        <v>1973</v>
      </c>
      <c r="E35" s="8">
        <v>0.8019412097638516</v>
      </c>
      <c r="F35" s="80" t="s">
        <v>21</v>
      </c>
      <c r="G35" s="5" t="s">
        <v>7</v>
      </c>
      <c r="H35" s="15">
        <v>0</v>
      </c>
      <c r="I35">
        <v>3</v>
      </c>
      <c r="J35">
        <v>1</v>
      </c>
      <c r="K35">
        <v>19</v>
      </c>
      <c r="L35">
        <v>13401</v>
      </c>
      <c r="M35">
        <v>3000</v>
      </c>
      <c r="N35">
        <f t="shared" si="0"/>
        <v>4.467</v>
      </c>
      <c r="O35" s="8">
        <v>0.0133188</v>
      </c>
      <c r="P35" s="8">
        <v>0.0032894</v>
      </c>
      <c r="Q35">
        <f t="shared" si="1"/>
        <v>18</v>
      </c>
    </row>
    <row r="36" spans="1:17" ht="12.75">
      <c r="A36">
        <v>22</v>
      </c>
      <c r="B36" t="s">
        <v>96</v>
      </c>
      <c r="C36">
        <v>1853</v>
      </c>
      <c r="D36">
        <v>1856</v>
      </c>
      <c r="E36" s="8">
        <v>0.7418363456279363</v>
      </c>
      <c r="F36" s="80" t="s">
        <v>21</v>
      </c>
      <c r="G36" s="5" t="s">
        <v>21</v>
      </c>
      <c r="H36" s="15">
        <v>0</v>
      </c>
      <c r="I36">
        <v>4</v>
      </c>
      <c r="J36">
        <v>0</v>
      </c>
      <c r="K36">
        <v>861</v>
      </c>
      <c r="L36">
        <v>100000</v>
      </c>
      <c r="M36">
        <v>164200</v>
      </c>
      <c r="N36">
        <f t="shared" si="0"/>
        <v>0.6090133982947625</v>
      </c>
      <c r="O36" s="8">
        <v>0.1354154</v>
      </c>
      <c r="P36" s="8">
        <v>0.0471254</v>
      </c>
      <c r="Q36">
        <f t="shared" si="1"/>
        <v>19</v>
      </c>
    </row>
    <row r="37" spans="1:17" ht="12.75">
      <c r="A37">
        <v>52</v>
      </c>
      <c r="B37" t="s">
        <v>97</v>
      </c>
      <c r="C37">
        <v>1865</v>
      </c>
      <c r="D37">
        <v>1866</v>
      </c>
      <c r="E37" s="8">
        <v>0.9288763259582288</v>
      </c>
      <c r="F37" s="80" t="s">
        <v>21</v>
      </c>
      <c r="G37" s="5" t="s">
        <v>7</v>
      </c>
      <c r="H37" s="15">
        <v>0</v>
      </c>
      <c r="I37">
        <v>4</v>
      </c>
      <c r="J37">
        <v>0</v>
      </c>
      <c r="K37">
        <v>197</v>
      </c>
      <c r="L37">
        <v>300</v>
      </c>
      <c r="M37">
        <v>700</v>
      </c>
      <c r="N37">
        <f t="shared" si="0"/>
        <v>0.42857142857142855</v>
      </c>
      <c r="O37" s="8">
        <v>0.0211298</v>
      </c>
      <c r="P37" s="8">
        <v>0.0016179</v>
      </c>
      <c r="Q37">
        <f t="shared" si="1"/>
        <v>20</v>
      </c>
    </row>
    <row r="38" spans="1:17" ht="12.75">
      <c r="A38">
        <v>157</v>
      </c>
      <c r="B38" t="s">
        <v>112</v>
      </c>
      <c r="C38">
        <v>1956</v>
      </c>
      <c r="D38">
        <v>1956</v>
      </c>
      <c r="E38" s="8">
        <v>0.8147506168212625</v>
      </c>
      <c r="F38" s="80" t="s">
        <v>21</v>
      </c>
      <c r="G38" s="5" t="s">
        <v>21</v>
      </c>
      <c r="H38" s="15">
        <v>0</v>
      </c>
      <c r="I38">
        <v>4</v>
      </c>
      <c r="J38">
        <v>0</v>
      </c>
      <c r="K38">
        <v>9</v>
      </c>
      <c r="L38">
        <v>3000</v>
      </c>
      <c r="M38">
        <v>221</v>
      </c>
      <c r="N38">
        <f t="shared" si="0"/>
        <v>13.574660633484163</v>
      </c>
      <c r="O38" s="8">
        <v>0.0052175</v>
      </c>
      <c r="P38" s="8">
        <v>0.0011863</v>
      </c>
      <c r="Q38">
        <f t="shared" si="1"/>
        <v>21</v>
      </c>
    </row>
    <row r="39" spans="1:17" ht="12.75">
      <c r="A39">
        <v>211</v>
      </c>
      <c r="B39" t="s">
        <v>116</v>
      </c>
      <c r="C39">
        <v>1990</v>
      </c>
      <c r="D39">
        <v>1991</v>
      </c>
      <c r="E39" s="8">
        <v>0.7805092240045198</v>
      </c>
      <c r="F39" s="80" t="s">
        <v>21</v>
      </c>
      <c r="G39" s="5" t="s">
        <v>21</v>
      </c>
      <c r="H39" s="15">
        <v>0</v>
      </c>
      <c r="I39">
        <v>4</v>
      </c>
      <c r="J39">
        <v>0</v>
      </c>
      <c r="K39">
        <v>253</v>
      </c>
      <c r="L39">
        <v>25000</v>
      </c>
      <c r="M39">
        <v>1343</v>
      </c>
      <c r="N39">
        <f t="shared" si="0"/>
        <v>18.615040953090098</v>
      </c>
      <c r="O39" s="8">
        <v>0.0127095</v>
      </c>
      <c r="P39" s="8">
        <v>0.0035741</v>
      </c>
      <c r="Q39">
        <f t="shared" si="1"/>
        <v>22</v>
      </c>
    </row>
    <row r="40" spans="1:17" ht="12.75">
      <c r="A40">
        <v>106</v>
      </c>
      <c r="B40" t="s">
        <v>59</v>
      </c>
      <c r="C40">
        <v>1914</v>
      </c>
      <c r="D40">
        <v>1918</v>
      </c>
      <c r="E40" s="8">
        <v>0.9731086037636831</v>
      </c>
      <c r="F40" s="80" t="s">
        <v>21</v>
      </c>
      <c r="G40" s="5" t="s">
        <v>21</v>
      </c>
      <c r="H40" s="15">
        <v>0</v>
      </c>
      <c r="I40">
        <v>5</v>
      </c>
      <c r="J40">
        <v>0</v>
      </c>
      <c r="K40">
        <v>1567</v>
      </c>
      <c r="L40">
        <v>3386200</v>
      </c>
      <c r="M40">
        <v>5191831</v>
      </c>
      <c r="N40">
        <f t="shared" si="0"/>
        <v>0.6522169153811054</v>
      </c>
      <c r="O40" s="8">
        <v>0.0682371</v>
      </c>
      <c r="P40" s="8">
        <v>0.0018857</v>
      </c>
      <c r="Q40">
        <f t="shared" si="1"/>
        <v>23</v>
      </c>
    </row>
    <row r="41" spans="1:17" ht="12.75">
      <c r="A41">
        <v>139</v>
      </c>
      <c r="B41" t="s">
        <v>107</v>
      </c>
      <c r="C41">
        <v>1939</v>
      </c>
      <c r="D41">
        <v>1945</v>
      </c>
      <c r="E41" s="8">
        <v>0.9067031136156358</v>
      </c>
      <c r="F41" s="80" t="s">
        <v>21</v>
      </c>
      <c r="G41" s="5" t="s">
        <v>21</v>
      </c>
      <c r="H41" s="15">
        <v>0</v>
      </c>
      <c r="I41">
        <v>5</v>
      </c>
      <c r="J41">
        <v>0</v>
      </c>
      <c r="K41">
        <v>2175</v>
      </c>
      <c r="L41">
        <v>5637000</v>
      </c>
      <c r="M41">
        <v>10639683</v>
      </c>
      <c r="N41">
        <f t="shared" si="0"/>
        <v>0.5298090178062635</v>
      </c>
      <c r="O41" s="8">
        <v>0.1779559</v>
      </c>
      <c r="P41" s="8">
        <v>0.0183111</v>
      </c>
      <c r="Q41">
        <f t="shared" si="1"/>
        <v>24</v>
      </c>
    </row>
    <row r="42" spans="1:17" ht="12.75">
      <c r="A42">
        <v>116</v>
      </c>
      <c r="B42" t="s">
        <v>158</v>
      </c>
      <c r="C42">
        <v>1919</v>
      </c>
      <c r="D42">
        <v>1921</v>
      </c>
      <c r="E42" s="8">
        <v>0.9132831930895823</v>
      </c>
      <c r="F42" s="80" t="s">
        <v>5</v>
      </c>
      <c r="G42" s="5" t="s">
        <v>21</v>
      </c>
      <c r="H42" s="15">
        <v>1</v>
      </c>
      <c r="I42">
        <v>0</v>
      </c>
      <c r="J42">
        <v>0</v>
      </c>
      <c r="K42">
        <v>720</v>
      </c>
      <c r="L42">
        <v>5000</v>
      </c>
      <c r="M42">
        <v>35000</v>
      </c>
      <c r="N42">
        <f t="shared" si="0"/>
        <v>0.14285714285714285</v>
      </c>
      <c r="O42" s="8">
        <v>0.0613224</v>
      </c>
      <c r="P42" s="8">
        <v>0.0058226</v>
      </c>
      <c r="Q42">
        <f t="shared" si="1"/>
        <v>25</v>
      </c>
    </row>
    <row r="43" spans="1:17" ht="12.75">
      <c r="A43">
        <v>147</v>
      </c>
      <c r="B43" t="s">
        <v>86</v>
      </c>
      <c r="C43">
        <v>1948</v>
      </c>
      <c r="D43">
        <v>1949</v>
      </c>
      <c r="E43" s="8">
        <v>0.1836841097728189</v>
      </c>
      <c r="F43" s="80" t="s">
        <v>5</v>
      </c>
      <c r="G43" s="5" t="s">
        <v>21</v>
      </c>
      <c r="H43" s="15">
        <v>1</v>
      </c>
      <c r="I43">
        <v>0</v>
      </c>
      <c r="J43">
        <v>0</v>
      </c>
      <c r="K43">
        <v>169</v>
      </c>
      <c r="L43">
        <v>1000</v>
      </c>
      <c r="M43">
        <v>1000</v>
      </c>
      <c r="N43">
        <f t="shared" si="0"/>
        <v>1</v>
      </c>
      <c r="O43" s="8">
        <v>0.0118022</v>
      </c>
      <c r="P43" s="8">
        <v>0.0524505</v>
      </c>
      <c r="Q43">
        <f t="shared" si="1"/>
        <v>26</v>
      </c>
    </row>
    <row r="44" spans="1:17" ht="12.75">
      <c r="A44">
        <v>172</v>
      </c>
      <c r="B44" t="s">
        <v>167</v>
      </c>
      <c r="C44">
        <v>1969</v>
      </c>
      <c r="D44">
        <v>1970</v>
      </c>
      <c r="E44" s="8">
        <v>0.7869404082593094</v>
      </c>
      <c r="F44" s="80" t="s">
        <v>5</v>
      </c>
      <c r="G44" s="5" t="s">
        <v>7</v>
      </c>
      <c r="H44" s="15">
        <v>1</v>
      </c>
      <c r="I44">
        <v>0</v>
      </c>
      <c r="J44">
        <v>0</v>
      </c>
      <c r="K44">
        <v>520</v>
      </c>
      <c r="L44">
        <v>5000</v>
      </c>
      <c r="M44">
        <v>368</v>
      </c>
      <c r="N44">
        <f t="shared" si="0"/>
        <v>13.58695652173913</v>
      </c>
      <c r="O44" s="8">
        <v>0.0066886</v>
      </c>
      <c r="P44" s="8">
        <v>0.0018109</v>
      </c>
      <c r="Q44">
        <f t="shared" si="1"/>
        <v>27</v>
      </c>
    </row>
    <row r="45" spans="1:17" ht="12.75">
      <c r="A45">
        <v>199</v>
      </c>
      <c r="B45" t="s">
        <v>172</v>
      </c>
      <c r="C45">
        <v>1980</v>
      </c>
      <c r="D45">
        <v>1988</v>
      </c>
      <c r="E45" s="8">
        <v>0.41831632108688693</v>
      </c>
      <c r="F45" s="80" t="s">
        <v>5</v>
      </c>
      <c r="G45" s="5" t="s">
        <v>21</v>
      </c>
      <c r="H45" s="15">
        <v>1</v>
      </c>
      <c r="I45">
        <v>0</v>
      </c>
      <c r="J45">
        <v>0</v>
      </c>
      <c r="K45">
        <v>2890</v>
      </c>
      <c r="L45">
        <v>500000</v>
      </c>
      <c r="M45">
        <v>750000</v>
      </c>
      <c r="N45">
        <f t="shared" si="0"/>
        <v>0.6666666666666666</v>
      </c>
      <c r="O45" s="8">
        <v>0.0058809</v>
      </c>
      <c r="P45" s="8">
        <v>0.0081776</v>
      </c>
      <c r="Q45">
        <f t="shared" si="1"/>
        <v>28</v>
      </c>
    </row>
    <row r="46" spans="1:17" ht="12.75">
      <c r="A46">
        <v>205</v>
      </c>
      <c r="B46" t="s">
        <v>173</v>
      </c>
      <c r="C46">
        <v>1982</v>
      </c>
      <c r="D46">
        <v>1982</v>
      </c>
      <c r="E46" s="8">
        <v>0.4783993989397966</v>
      </c>
      <c r="F46" s="80" t="s">
        <v>5</v>
      </c>
      <c r="G46" s="5" t="s">
        <v>7</v>
      </c>
      <c r="H46" s="15">
        <v>1</v>
      </c>
      <c r="I46">
        <v>0</v>
      </c>
      <c r="J46">
        <v>0</v>
      </c>
      <c r="K46">
        <v>138</v>
      </c>
      <c r="L46">
        <v>1000</v>
      </c>
      <c r="M46">
        <v>235</v>
      </c>
      <c r="N46">
        <f t="shared" si="0"/>
        <v>4.25531914893617</v>
      </c>
      <c r="O46" s="8">
        <v>0.0034384</v>
      </c>
      <c r="P46" s="8">
        <v>0.0037489</v>
      </c>
      <c r="Q46">
        <f t="shared" si="1"/>
        <v>29</v>
      </c>
    </row>
    <row r="47" spans="1:17" ht="12.75">
      <c r="A47">
        <v>208</v>
      </c>
      <c r="B47" t="s">
        <v>171</v>
      </c>
      <c r="C47">
        <v>1987</v>
      </c>
      <c r="D47">
        <v>1987</v>
      </c>
      <c r="E47" s="8">
        <v>0.8930262159086979</v>
      </c>
      <c r="F47" s="80" t="s">
        <v>5</v>
      </c>
      <c r="G47" s="5" t="s">
        <v>7</v>
      </c>
      <c r="H47" s="15">
        <v>1</v>
      </c>
      <c r="I47">
        <v>0</v>
      </c>
      <c r="J47">
        <v>0</v>
      </c>
      <c r="K47">
        <v>33</v>
      </c>
      <c r="L47">
        <v>1800</v>
      </c>
      <c r="M47">
        <v>2200</v>
      </c>
      <c r="N47">
        <f t="shared" si="0"/>
        <v>0.8181818181818182</v>
      </c>
      <c r="O47" s="8">
        <v>0.1084675</v>
      </c>
      <c r="P47" s="8">
        <v>0.0129931</v>
      </c>
      <c r="Q47">
        <f t="shared" si="1"/>
        <v>30</v>
      </c>
    </row>
    <row r="48" spans="1:17" ht="12.75">
      <c r="A48">
        <v>151</v>
      </c>
      <c r="B48" t="s">
        <v>109</v>
      </c>
      <c r="C48">
        <v>1950</v>
      </c>
      <c r="D48">
        <v>1953</v>
      </c>
      <c r="E48" s="8">
        <v>0.36052116384257077</v>
      </c>
      <c r="F48" s="80" t="s">
        <v>5</v>
      </c>
      <c r="G48" s="5" t="s">
        <v>7</v>
      </c>
      <c r="H48" s="15">
        <v>0</v>
      </c>
      <c r="I48">
        <v>5</v>
      </c>
      <c r="J48">
        <v>0</v>
      </c>
      <c r="K48">
        <v>1130</v>
      </c>
      <c r="L48">
        <v>739191</v>
      </c>
      <c r="M48">
        <v>170642</v>
      </c>
      <c r="N48">
        <f t="shared" si="0"/>
        <v>4.331823349468478</v>
      </c>
      <c r="O48" s="8">
        <v>0.0026702</v>
      </c>
      <c r="P48" s="8">
        <v>0.0047363</v>
      </c>
      <c r="Q48">
        <f t="shared" si="1"/>
        <v>31</v>
      </c>
    </row>
    <row r="49" spans="1:17" ht="12.75">
      <c r="A49">
        <v>1</v>
      </c>
      <c r="B49" t="s">
        <v>141</v>
      </c>
      <c r="C49">
        <v>1823</v>
      </c>
      <c r="D49">
        <v>1823</v>
      </c>
      <c r="E49" s="8">
        <v>0.8294401951354046</v>
      </c>
      <c r="F49" s="80" t="s">
        <v>20</v>
      </c>
      <c r="G49" s="5" t="s">
        <v>20</v>
      </c>
      <c r="H49" s="15">
        <v>1</v>
      </c>
      <c r="I49">
        <v>0</v>
      </c>
      <c r="J49">
        <v>0</v>
      </c>
      <c r="K49">
        <v>221</v>
      </c>
      <c r="L49">
        <v>400</v>
      </c>
      <c r="M49">
        <v>600</v>
      </c>
      <c r="N49">
        <f t="shared" si="0"/>
        <v>0.6666666666666666</v>
      </c>
      <c r="O49" s="8">
        <v>0.1467643</v>
      </c>
      <c r="P49" s="8">
        <v>0.0301795</v>
      </c>
      <c r="Q49">
        <f t="shared" si="1"/>
        <v>32</v>
      </c>
    </row>
    <row r="50" spans="1:17" ht="12.75">
      <c r="A50">
        <v>4</v>
      </c>
      <c r="B50" t="s">
        <v>142</v>
      </c>
      <c r="C50">
        <v>1828</v>
      </c>
      <c r="D50">
        <v>1829</v>
      </c>
      <c r="E50" s="8">
        <v>0.7285187792059701</v>
      </c>
      <c r="F50" s="80" t="s">
        <v>20</v>
      </c>
      <c r="G50" s="5" t="s">
        <v>20</v>
      </c>
      <c r="H50" s="15">
        <v>1</v>
      </c>
      <c r="I50">
        <v>0</v>
      </c>
      <c r="J50">
        <v>0</v>
      </c>
      <c r="K50">
        <v>507</v>
      </c>
      <c r="L50">
        <v>50000</v>
      </c>
      <c r="M50">
        <v>80000</v>
      </c>
      <c r="N50">
        <f t="shared" si="0"/>
        <v>0.625</v>
      </c>
      <c r="O50" s="8">
        <v>0.1525648</v>
      </c>
      <c r="P50" s="8">
        <v>0.056853</v>
      </c>
      <c r="Q50">
        <f t="shared" si="1"/>
        <v>33</v>
      </c>
    </row>
    <row r="51" spans="1:17" ht="12.75">
      <c r="A51">
        <v>7</v>
      </c>
      <c r="B51" t="s">
        <v>143</v>
      </c>
      <c r="C51">
        <v>1846</v>
      </c>
      <c r="D51">
        <v>1848</v>
      </c>
      <c r="E51" s="8">
        <v>0.8218463744627437</v>
      </c>
      <c r="F51" s="80" t="s">
        <v>20</v>
      </c>
      <c r="G51" s="5" t="s">
        <v>20</v>
      </c>
      <c r="H51" s="15">
        <v>1</v>
      </c>
      <c r="I51">
        <v>0</v>
      </c>
      <c r="J51">
        <v>0</v>
      </c>
      <c r="K51">
        <v>632</v>
      </c>
      <c r="L51">
        <v>13283</v>
      </c>
      <c r="M51">
        <v>6000</v>
      </c>
      <c r="N51">
        <f t="shared" si="0"/>
        <v>2.2138333333333335</v>
      </c>
      <c r="O51" s="8">
        <v>0.0827573</v>
      </c>
      <c r="P51" s="8">
        <v>0.0179395</v>
      </c>
      <c r="Q51">
        <f t="shared" si="1"/>
        <v>34</v>
      </c>
    </row>
    <row r="52" spans="1:17" ht="12.75">
      <c r="A52">
        <v>13</v>
      </c>
      <c r="B52" t="s">
        <v>144</v>
      </c>
      <c r="C52">
        <v>1848</v>
      </c>
      <c r="D52">
        <v>1848</v>
      </c>
      <c r="E52" s="8">
        <v>0.8940127900037573</v>
      </c>
      <c r="F52" s="80" t="s">
        <v>20</v>
      </c>
      <c r="G52" s="5" t="s">
        <v>8</v>
      </c>
      <c r="H52" s="15">
        <v>1</v>
      </c>
      <c r="I52">
        <v>0</v>
      </c>
      <c r="J52">
        <v>0</v>
      </c>
      <c r="K52">
        <v>247</v>
      </c>
      <c r="L52">
        <v>2500</v>
      </c>
      <c r="M52">
        <v>3500</v>
      </c>
      <c r="N52">
        <f t="shared" si="0"/>
        <v>0.7142857142857143</v>
      </c>
      <c r="O52" s="8">
        <v>0.0485381</v>
      </c>
      <c r="P52" s="8">
        <v>0.0057543</v>
      </c>
      <c r="Q52">
        <f t="shared" si="1"/>
        <v>35</v>
      </c>
    </row>
    <row r="53" spans="1:17" ht="12.75">
      <c r="A53">
        <v>25</v>
      </c>
      <c r="B53" t="s">
        <v>52</v>
      </c>
      <c r="C53">
        <v>1856</v>
      </c>
      <c r="D53">
        <v>1857</v>
      </c>
      <c r="E53" s="8">
        <v>0.980779417203299</v>
      </c>
      <c r="F53" s="80" t="s">
        <v>20</v>
      </c>
      <c r="G53" s="5" t="s">
        <v>20</v>
      </c>
      <c r="H53" s="15">
        <v>1</v>
      </c>
      <c r="I53">
        <v>0</v>
      </c>
      <c r="J53">
        <v>0</v>
      </c>
      <c r="K53">
        <v>141</v>
      </c>
      <c r="L53">
        <v>500</v>
      </c>
      <c r="M53">
        <v>1500</v>
      </c>
      <c r="N53">
        <f t="shared" si="0"/>
        <v>0.3333333333333333</v>
      </c>
      <c r="O53" s="8">
        <v>0.2956996</v>
      </c>
      <c r="P53" s="8">
        <v>0.0057949</v>
      </c>
      <c r="Q53">
        <f t="shared" si="1"/>
        <v>36</v>
      </c>
    </row>
    <row r="54" spans="1:17" ht="12.75">
      <c r="A54">
        <v>31</v>
      </c>
      <c r="B54" t="s">
        <v>146</v>
      </c>
      <c r="C54">
        <v>1859</v>
      </c>
      <c r="D54">
        <v>1860</v>
      </c>
      <c r="E54" s="8">
        <v>0.9081070244114609</v>
      </c>
      <c r="F54" s="80" t="s">
        <v>20</v>
      </c>
      <c r="G54" s="5" t="s">
        <v>20</v>
      </c>
      <c r="H54" s="15">
        <v>1</v>
      </c>
      <c r="I54">
        <v>0</v>
      </c>
      <c r="J54">
        <v>0</v>
      </c>
      <c r="K54">
        <v>156</v>
      </c>
      <c r="L54">
        <v>4000</v>
      </c>
      <c r="M54">
        <v>6000</v>
      </c>
      <c r="N54">
        <f t="shared" si="0"/>
        <v>0.6666666666666666</v>
      </c>
      <c r="O54" s="8">
        <v>0.0267245</v>
      </c>
      <c r="P54" s="8">
        <v>0.0027043</v>
      </c>
      <c r="Q54">
        <f t="shared" si="1"/>
        <v>37</v>
      </c>
    </row>
    <row r="55" spans="1:17" ht="12.75">
      <c r="A55">
        <v>34</v>
      </c>
      <c r="B55" t="s">
        <v>147</v>
      </c>
      <c r="C55">
        <v>1860</v>
      </c>
      <c r="D55">
        <v>1860</v>
      </c>
      <c r="E55" s="8">
        <v>0.8617575609800151</v>
      </c>
      <c r="F55" s="80" t="s">
        <v>20</v>
      </c>
      <c r="G55" s="5" t="s">
        <v>20</v>
      </c>
      <c r="H55" s="15">
        <v>1</v>
      </c>
      <c r="I55">
        <v>0</v>
      </c>
      <c r="J55">
        <v>0</v>
      </c>
      <c r="K55">
        <v>19</v>
      </c>
      <c r="L55">
        <v>300</v>
      </c>
      <c r="M55">
        <v>700</v>
      </c>
      <c r="N55">
        <f t="shared" si="0"/>
        <v>0.42857142857142855</v>
      </c>
      <c r="O55" s="8">
        <v>0.0286275</v>
      </c>
      <c r="P55" s="8">
        <v>0.0045924</v>
      </c>
      <c r="Q55">
        <f t="shared" si="1"/>
        <v>38</v>
      </c>
    </row>
    <row r="56" spans="1:17" ht="12.75">
      <c r="A56">
        <v>37</v>
      </c>
      <c r="B56" t="s">
        <v>148</v>
      </c>
      <c r="C56">
        <v>1860</v>
      </c>
      <c r="D56">
        <v>1861</v>
      </c>
      <c r="E56" s="8">
        <v>0.64720071982782</v>
      </c>
      <c r="F56" s="80" t="s">
        <v>20</v>
      </c>
      <c r="G56" s="5" t="s">
        <v>20</v>
      </c>
      <c r="H56" s="15">
        <v>1</v>
      </c>
      <c r="I56">
        <v>0</v>
      </c>
      <c r="J56">
        <v>0</v>
      </c>
      <c r="K56">
        <v>97</v>
      </c>
      <c r="L56">
        <v>600</v>
      </c>
      <c r="M56">
        <v>400</v>
      </c>
      <c r="N56">
        <f t="shared" si="0"/>
        <v>1.5</v>
      </c>
      <c r="O56" s="8">
        <v>0.0286275</v>
      </c>
      <c r="P56" s="8">
        <v>0.0156053</v>
      </c>
      <c r="Q56">
        <f t="shared" si="1"/>
        <v>39</v>
      </c>
    </row>
    <row r="57" spans="1:17" ht="12.75">
      <c r="A57">
        <v>43</v>
      </c>
      <c r="B57" t="s">
        <v>149</v>
      </c>
      <c r="C57">
        <v>1863</v>
      </c>
      <c r="D57">
        <v>1863</v>
      </c>
      <c r="E57" s="8">
        <v>0.7650384651033459</v>
      </c>
      <c r="F57" s="80" t="s">
        <v>20</v>
      </c>
      <c r="G57" s="5" t="s">
        <v>20</v>
      </c>
      <c r="H57" s="15">
        <v>1</v>
      </c>
      <c r="I57">
        <v>0</v>
      </c>
      <c r="J57">
        <v>0</v>
      </c>
      <c r="K57">
        <v>15</v>
      </c>
      <c r="L57">
        <v>300</v>
      </c>
      <c r="M57">
        <v>700</v>
      </c>
      <c r="N57">
        <f t="shared" si="0"/>
        <v>0.42857142857142855</v>
      </c>
      <c r="O57" s="8">
        <v>0.0008254</v>
      </c>
      <c r="P57" s="8">
        <v>0.0002535</v>
      </c>
      <c r="Q57">
        <f t="shared" si="1"/>
        <v>40</v>
      </c>
    </row>
    <row r="58" spans="1:17" ht="12.75">
      <c r="A58">
        <v>46</v>
      </c>
      <c r="B58" t="s">
        <v>66</v>
      </c>
      <c r="C58">
        <v>1864</v>
      </c>
      <c r="D58">
        <v>1864</v>
      </c>
      <c r="E58" s="8">
        <v>0.9688964742707553</v>
      </c>
      <c r="F58" s="80" t="s">
        <v>20</v>
      </c>
      <c r="G58" s="5" t="s">
        <v>9</v>
      </c>
      <c r="H58" s="15">
        <v>0</v>
      </c>
      <c r="I58">
        <v>0</v>
      </c>
      <c r="J58">
        <v>1</v>
      </c>
      <c r="K58">
        <v>111</v>
      </c>
      <c r="L58">
        <v>1500</v>
      </c>
      <c r="M58">
        <v>3000</v>
      </c>
      <c r="N58">
        <f t="shared" si="0"/>
        <v>0.5</v>
      </c>
      <c r="O58" s="8">
        <v>0.09645190000000001</v>
      </c>
      <c r="P58" s="8">
        <v>0.0030963</v>
      </c>
      <c r="Q58">
        <f t="shared" si="1"/>
        <v>41</v>
      </c>
    </row>
    <row r="59" spans="1:17" ht="12.75">
      <c r="A59">
        <v>58</v>
      </c>
      <c r="B59" t="s">
        <v>181</v>
      </c>
      <c r="C59">
        <v>1870</v>
      </c>
      <c r="D59">
        <v>1871</v>
      </c>
      <c r="E59" s="8">
        <v>0.47289574235243254</v>
      </c>
      <c r="F59" s="80" t="s">
        <v>20</v>
      </c>
      <c r="G59" s="5" t="s">
        <v>20</v>
      </c>
      <c r="H59" s="15">
        <v>0</v>
      </c>
      <c r="I59" s="15">
        <v>0</v>
      </c>
      <c r="J59" s="15">
        <v>1</v>
      </c>
      <c r="K59" s="15">
        <v>223</v>
      </c>
      <c r="L59">
        <v>52313</v>
      </c>
      <c r="M59">
        <v>152000</v>
      </c>
      <c r="N59">
        <f t="shared" si="0"/>
        <v>0.34416447368421055</v>
      </c>
      <c r="O59" s="8">
        <v>0.11429629999999999</v>
      </c>
      <c r="P59" s="8">
        <v>0.1273982</v>
      </c>
      <c r="Q59">
        <f t="shared" si="1"/>
        <v>42</v>
      </c>
    </row>
    <row r="60" spans="1:17" ht="12.75">
      <c r="A60">
        <v>60</v>
      </c>
      <c r="B60" t="s">
        <v>150</v>
      </c>
      <c r="C60">
        <v>1876</v>
      </c>
      <c r="D60">
        <v>1876</v>
      </c>
      <c r="E60" s="8">
        <v>0.47999297999297996</v>
      </c>
      <c r="F60" s="80" t="s">
        <v>20</v>
      </c>
      <c r="G60" s="5" t="s">
        <v>20</v>
      </c>
      <c r="H60" s="15">
        <v>1</v>
      </c>
      <c r="I60">
        <v>0</v>
      </c>
      <c r="J60">
        <v>0</v>
      </c>
      <c r="K60">
        <v>30</v>
      </c>
      <c r="L60">
        <v>2000</v>
      </c>
      <c r="M60">
        <v>2000</v>
      </c>
      <c r="N60">
        <f t="shared" si="0"/>
        <v>1</v>
      </c>
      <c r="O60" s="8">
        <v>0.0002735</v>
      </c>
      <c r="P60" s="8">
        <v>0.0002963</v>
      </c>
      <c r="Q60">
        <f t="shared" si="1"/>
        <v>43</v>
      </c>
    </row>
    <row r="61" spans="1:17" ht="12.75">
      <c r="A61">
        <v>61</v>
      </c>
      <c r="B61" t="s">
        <v>142</v>
      </c>
      <c r="C61">
        <v>1877</v>
      </c>
      <c r="D61">
        <v>1878</v>
      </c>
      <c r="E61" s="8">
        <v>0.7969822950027192</v>
      </c>
      <c r="F61" s="80" t="s">
        <v>20</v>
      </c>
      <c r="G61" s="5" t="s">
        <v>20</v>
      </c>
      <c r="H61" s="15">
        <v>1</v>
      </c>
      <c r="I61">
        <v>0</v>
      </c>
      <c r="J61">
        <v>0</v>
      </c>
      <c r="K61">
        <v>267</v>
      </c>
      <c r="L61">
        <v>120000</v>
      </c>
      <c r="M61">
        <v>165000</v>
      </c>
      <c r="N61">
        <f t="shared" si="0"/>
        <v>0.7272727272727273</v>
      </c>
      <c r="O61" s="8">
        <v>0.1318926</v>
      </c>
      <c r="P61" s="8">
        <v>0.0335974</v>
      </c>
      <c r="Q61">
        <f t="shared" si="1"/>
        <v>44</v>
      </c>
    </row>
    <row r="62" spans="1:17" ht="12.75">
      <c r="A62">
        <v>65</v>
      </c>
      <c r="B62" t="s">
        <v>49</v>
      </c>
      <c r="C62">
        <v>1882</v>
      </c>
      <c r="D62">
        <v>1882</v>
      </c>
      <c r="E62" s="8">
        <v>0.9810956784759003</v>
      </c>
      <c r="F62" s="80" t="s">
        <v>20</v>
      </c>
      <c r="G62" s="5" t="s">
        <v>20</v>
      </c>
      <c r="H62" s="15">
        <v>1</v>
      </c>
      <c r="I62">
        <v>0</v>
      </c>
      <c r="J62">
        <v>0</v>
      </c>
      <c r="K62">
        <v>67</v>
      </c>
      <c r="L62">
        <v>67</v>
      </c>
      <c r="M62">
        <v>2165</v>
      </c>
      <c r="N62">
        <f t="shared" si="0"/>
        <v>0.03094688221709007</v>
      </c>
      <c r="O62" s="8">
        <v>0.2116762</v>
      </c>
      <c r="P62" s="8">
        <v>0.0040787</v>
      </c>
      <c r="Q62">
        <f t="shared" si="1"/>
        <v>45</v>
      </c>
    </row>
    <row r="63" spans="1:17" ht="12.75">
      <c r="A63">
        <v>67</v>
      </c>
      <c r="B63" t="s">
        <v>151</v>
      </c>
      <c r="C63">
        <v>1884</v>
      </c>
      <c r="D63">
        <v>1885</v>
      </c>
      <c r="E63" s="8">
        <v>0.39199288643269303</v>
      </c>
      <c r="F63" s="80" t="s">
        <v>20</v>
      </c>
      <c r="G63" s="5" t="s">
        <v>20</v>
      </c>
      <c r="H63" s="15">
        <v>1</v>
      </c>
      <c r="I63">
        <v>0</v>
      </c>
      <c r="J63">
        <v>0</v>
      </c>
      <c r="K63">
        <v>291</v>
      </c>
      <c r="L63">
        <v>2100</v>
      </c>
      <c r="M63">
        <v>10000</v>
      </c>
      <c r="N63">
        <f t="shared" si="0"/>
        <v>0.21</v>
      </c>
      <c r="O63" s="8">
        <v>0.1045231</v>
      </c>
      <c r="P63" s="8">
        <v>0.1621223</v>
      </c>
      <c r="Q63">
        <f t="shared" si="1"/>
        <v>46</v>
      </c>
    </row>
    <row r="64" spans="1:17" ht="12.75">
      <c r="A64">
        <v>72</v>
      </c>
      <c r="B64" t="s">
        <v>54</v>
      </c>
      <c r="C64">
        <v>1893</v>
      </c>
      <c r="D64">
        <v>1893</v>
      </c>
      <c r="E64" s="8">
        <v>0.9751782296490444</v>
      </c>
      <c r="F64" s="80" t="s">
        <v>20</v>
      </c>
      <c r="G64" s="5" t="s">
        <v>20</v>
      </c>
      <c r="H64" s="15">
        <v>1</v>
      </c>
      <c r="I64">
        <v>0</v>
      </c>
      <c r="J64">
        <v>0</v>
      </c>
      <c r="K64">
        <v>22</v>
      </c>
      <c r="L64">
        <v>250</v>
      </c>
      <c r="M64">
        <v>750</v>
      </c>
      <c r="N64">
        <f t="shared" si="0"/>
        <v>0.3333333333333333</v>
      </c>
      <c r="O64" s="8">
        <v>0.0946154</v>
      </c>
      <c r="P64" s="8">
        <v>0.0024083</v>
      </c>
      <c r="Q64">
        <f t="shared" si="1"/>
        <v>47</v>
      </c>
    </row>
    <row r="65" spans="1:17" ht="12.75">
      <c r="A65">
        <v>73</v>
      </c>
      <c r="B65" t="s">
        <v>78</v>
      </c>
      <c r="C65">
        <v>1894</v>
      </c>
      <c r="D65">
        <v>1895</v>
      </c>
      <c r="E65" s="8">
        <v>0.15497080833972227</v>
      </c>
      <c r="F65" s="80" t="s">
        <v>20</v>
      </c>
      <c r="G65" s="5" t="s">
        <v>20</v>
      </c>
      <c r="H65" s="15">
        <v>1</v>
      </c>
      <c r="I65">
        <v>0</v>
      </c>
      <c r="J65">
        <v>0</v>
      </c>
      <c r="K65">
        <v>242</v>
      </c>
      <c r="L65">
        <v>5000</v>
      </c>
      <c r="M65">
        <v>10000</v>
      </c>
      <c r="N65">
        <f t="shared" si="0"/>
        <v>0.5</v>
      </c>
      <c r="O65" s="8">
        <v>0.0282584</v>
      </c>
      <c r="P65" s="8">
        <v>0.1540882</v>
      </c>
      <c r="Q65">
        <f t="shared" si="1"/>
        <v>48</v>
      </c>
    </row>
    <row r="66" spans="1:17" ht="12.75">
      <c r="A66">
        <v>79</v>
      </c>
      <c r="B66" t="s">
        <v>153</v>
      </c>
      <c r="C66">
        <v>1898</v>
      </c>
      <c r="D66">
        <v>1898</v>
      </c>
      <c r="E66" s="8">
        <v>0.9205303952879911</v>
      </c>
      <c r="F66" s="80" t="s">
        <v>20</v>
      </c>
      <c r="G66" s="5" t="s">
        <v>20</v>
      </c>
      <c r="H66" s="15">
        <v>1</v>
      </c>
      <c r="I66">
        <v>0</v>
      </c>
      <c r="J66">
        <v>0</v>
      </c>
      <c r="K66">
        <v>114</v>
      </c>
      <c r="L66">
        <v>2910</v>
      </c>
      <c r="M66">
        <v>775</v>
      </c>
      <c r="N66">
        <f t="shared" si="0"/>
        <v>3.7548387096774194</v>
      </c>
      <c r="O66" s="8">
        <v>0.1970619</v>
      </c>
      <c r="P66" s="8">
        <v>0.0170124</v>
      </c>
      <c r="Q66">
        <f t="shared" si="1"/>
        <v>49</v>
      </c>
    </row>
    <row r="67" spans="1:17" ht="12.75">
      <c r="A67">
        <v>82</v>
      </c>
      <c r="B67" t="s">
        <v>102</v>
      </c>
      <c r="C67">
        <v>1900</v>
      </c>
      <c r="D67">
        <v>1900</v>
      </c>
      <c r="E67" s="8">
        <v>0.828197056718968</v>
      </c>
      <c r="F67" s="80" t="s">
        <v>20</v>
      </c>
      <c r="G67" s="5" t="s">
        <v>20</v>
      </c>
      <c r="H67" s="15">
        <v>0</v>
      </c>
      <c r="I67">
        <v>0</v>
      </c>
      <c r="J67">
        <v>1</v>
      </c>
      <c r="K67">
        <v>59</v>
      </c>
      <c r="L67">
        <v>1003</v>
      </c>
      <c r="M67">
        <v>2000</v>
      </c>
      <c r="N67">
        <f t="shared" si="0"/>
        <v>0.5015</v>
      </c>
      <c r="O67" s="8">
        <v>0.5783657</v>
      </c>
      <c r="P67" s="8">
        <v>0.1199774</v>
      </c>
      <c r="Q67">
        <f t="shared" si="1"/>
        <v>50</v>
      </c>
    </row>
    <row r="68" spans="1:17" ht="12.75">
      <c r="A68">
        <v>83</v>
      </c>
      <c r="B68" t="s">
        <v>154</v>
      </c>
      <c r="C68">
        <v>1900</v>
      </c>
      <c r="D68">
        <v>1900</v>
      </c>
      <c r="E68" s="8">
        <v>0.4765747053323962</v>
      </c>
      <c r="F68" s="80" t="s">
        <v>20</v>
      </c>
      <c r="G68" s="5" t="s">
        <v>21</v>
      </c>
      <c r="H68" s="15">
        <v>1</v>
      </c>
      <c r="I68">
        <v>0</v>
      </c>
      <c r="J68">
        <v>0</v>
      </c>
      <c r="K68">
        <v>55</v>
      </c>
      <c r="L68">
        <v>242</v>
      </c>
      <c r="M68">
        <v>3758</v>
      </c>
      <c r="N68">
        <f t="shared" si="0"/>
        <v>0.06439595529536987</v>
      </c>
      <c r="O68" s="8">
        <v>0.1092385</v>
      </c>
      <c r="P68" s="8">
        <v>0.1199774</v>
      </c>
      <c r="Q68">
        <f t="shared" si="1"/>
        <v>51</v>
      </c>
    </row>
    <row r="69" spans="1:17" ht="12.75">
      <c r="A69">
        <v>88</v>
      </c>
      <c r="B69" t="s">
        <v>103</v>
      </c>
      <c r="C69">
        <v>1906</v>
      </c>
      <c r="D69">
        <v>1906</v>
      </c>
      <c r="E69" s="8">
        <v>0.5425877422734415</v>
      </c>
      <c r="F69" s="80" t="s">
        <v>20</v>
      </c>
      <c r="G69" s="5" t="s">
        <v>7</v>
      </c>
      <c r="H69" s="15">
        <v>0</v>
      </c>
      <c r="I69">
        <v>0</v>
      </c>
      <c r="J69">
        <v>2</v>
      </c>
      <c r="K69">
        <v>55</v>
      </c>
      <c r="L69">
        <v>400</v>
      </c>
      <c r="M69">
        <v>600</v>
      </c>
      <c r="N69">
        <f t="shared" si="0"/>
        <v>0.6666666666666666</v>
      </c>
      <c r="O69" s="8">
        <v>0.0005179</v>
      </c>
      <c r="P69" s="8">
        <v>0.0004366</v>
      </c>
      <c r="Q69">
        <f t="shared" si="1"/>
        <v>52</v>
      </c>
    </row>
    <row r="70" spans="1:17" ht="12.75">
      <c r="A70">
        <v>91</v>
      </c>
      <c r="B70" t="s">
        <v>104</v>
      </c>
      <c r="C70">
        <v>1907</v>
      </c>
      <c r="D70">
        <v>1907</v>
      </c>
      <c r="E70" s="8">
        <v>0.32402073732718895</v>
      </c>
      <c r="F70" s="80" t="s">
        <v>20</v>
      </c>
      <c r="G70" s="5" t="s">
        <v>20</v>
      </c>
      <c r="H70" s="15">
        <v>0</v>
      </c>
      <c r="I70">
        <v>0</v>
      </c>
      <c r="J70">
        <v>2</v>
      </c>
      <c r="K70">
        <v>64</v>
      </c>
      <c r="L70">
        <v>400</v>
      </c>
      <c r="M70">
        <v>600</v>
      </c>
      <c r="N70">
        <f t="shared" si="0"/>
        <v>0.6666666666666666</v>
      </c>
      <c r="O70" s="8">
        <v>0.000225</v>
      </c>
      <c r="P70" s="8">
        <v>0.00046939999999999997</v>
      </c>
      <c r="Q70">
        <f t="shared" si="1"/>
        <v>53</v>
      </c>
    </row>
    <row r="71" spans="1:17" ht="12.75">
      <c r="A71">
        <v>94</v>
      </c>
      <c r="B71" t="s">
        <v>146</v>
      </c>
      <c r="C71">
        <v>1909</v>
      </c>
      <c r="D71">
        <v>1910</v>
      </c>
      <c r="E71" s="8">
        <v>0.9221056375600214</v>
      </c>
      <c r="F71" s="80" t="s">
        <v>20</v>
      </c>
      <c r="G71" s="5" t="s">
        <v>20</v>
      </c>
      <c r="H71" s="15">
        <v>1</v>
      </c>
      <c r="I71">
        <v>0</v>
      </c>
      <c r="J71">
        <v>0</v>
      </c>
      <c r="K71">
        <v>260</v>
      </c>
      <c r="L71">
        <v>2000</v>
      </c>
      <c r="M71">
        <v>8000</v>
      </c>
      <c r="N71">
        <f t="shared" si="0"/>
        <v>0.25</v>
      </c>
      <c r="O71" s="8">
        <v>0.014518</v>
      </c>
      <c r="P71" s="8">
        <v>0.0012264</v>
      </c>
      <c r="Q71">
        <f t="shared" si="1"/>
        <v>54</v>
      </c>
    </row>
    <row r="72" spans="1:17" ht="12.75">
      <c r="A72">
        <v>100</v>
      </c>
      <c r="B72" t="s">
        <v>124</v>
      </c>
      <c r="C72">
        <v>1912</v>
      </c>
      <c r="D72">
        <v>1913</v>
      </c>
      <c r="E72" s="8">
        <v>0.3016588723197741</v>
      </c>
      <c r="F72" s="80" t="s">
        <v>20</v>
      </c>
      <c r="G72" s="5" t="s">
        <v>20</v>
      </c>
      <c r="H72" s="15">
        <v>0</v>
      </c>
      <c r="I72">
        <v>0</v>
      </c>
      <c r="J72">
        <v>1</v>
      </c>
      <c r="K72">
        <v>185</v>
      </c>
      <c r="L72">
        <v>52000</v>
      </c>
      <c r="M72">
        <v>30000</v>
      </c>
      <c r="N72">
        <f t="shared" si="0"/>
        <v>1.7333333333333334</v>
      </c>
      <c r="O72" s="8">
        <v>0.0068374</v>
      </c>
      <c r="P72" s="8">
        <v>0.0158286</v>
      </c>
      <c r="Q72">
        <f t="shared" si="1"/>
        <v>55</v>
      </c>
    </row>
    <row r="73" spans="1:17" ht="12.75">
      <c r="A73">
        <v>112</v>
      </c>
      <c r="B73" t="s">
        <v>125</v>
      </c>
      <c r="C73">
        <v>1919</v>
      </c>
      <c r="D73">
        <v>1919</v>
      </c>
      <c r="E73" s="8">
        <v>0.8248436972145479</v>
      </c>
      <c r="F73" s="80" t="s">
        <v>20</v>
      </c>
      <c r="G73" s="5" t="s">
        <v>20</v>
      </c>
      <c r="H73" s="15">
        <v>0</v>
      </c>
      <c r="I73">
        <v>0</v>
      </c>
      <c r="J73">
        <v>1</v>
      </c>
      <c r="K73">
        <v>111</v>
      </c>
      <c r="L73">
        <v>5000</v>
      </c>
      <c r="M73">
        <v>6000</v>
      </c>
      <c r="N73">
        <f t="shared" si="0"/>
        <v>0.8333333333333334</v>
      </c>
      <c r="O73" s="8">
        <v>0.0178238</v>
      </c>
      <c r="P73" s="8">
        <v>0.0037849</v>
      </c>
      <c r="Q73">
        <f t="shared" si="1"/>
        <v>56</v>
      </c>
    </row>
    <row r="74" spans="1:17" ht="12.75">
      <c r="A74">
        <v>117</v>
      </c>
      <c r="B74" t="s">
        <v>159</v>
      </c>
      <c r="C74">
        <v>1920</v>
      </c>
      <c r="D74">
        <v>1920</v>
      </c>
      <c r="E74" s="8">
        <v>0.9480555739747397</v>
      </c>
      <c r="F74" s="80" t="s">
        <v>20</v>
      </c>
      <c r="G74" s="5" t="s">
        <v>20</v>
      </c>
      <c r="H74" s="15">
        <v>1</v>
      </c>
      <c r="I74">
        <v>0</v>
      </c>
      <c r="J74">
        <v>0</v>
      </c>
      <c r="K74">
        <v>140</v>
      </c>
      <c r="L74">
        <v>500</v>
      </c>
      <c r="M74">
        <v>500</v>
      </c>
      <c r="N74">
        <f t="shared" si="0"/>
        <v>1</v>
      </c>
      <c r="O74" s="8">
        <v>0.0271653</v>
      </c>
      <c r="P74" s="8">
        <v>0.0014884</v>
      </c>
      <c r="Q74">
        <f t="shared" si="1"/>
        <v>57</v>
      </c>
    </row>
    <row r="75" spans="1:17" ht="12.75">
      <c r="A75">
        <v>118</v>
      </c>
      <c r="B75" t="s">
        <v>160</v>
      </c>
      <c r="C75">
        <v>1929</v>
      </c>
      <c r="D75">
        <v>1929</v>
      </c>
      <c r="E75" s="8">
        <v>0.5136691288496333</v>
      </c>
      <c r="F75" s="80" t="s">
        <v>20</v>
      </c>
      <c r="G75" s="5" t="s">
        <v>9</v>
      </c>
      <c r="H75" s="15">
        <v>1</v>
      </c>
      <c r="I75">
        <v>0</v>
      </c>
      <c r="J75">
        <v>0</v>
      </c>
      <c r="K75">
        <v>109</v>
      </c>
      <c r="L75">
        <v>200</v>
      </c>
      <c r="M75">
        <v>3000</v>
      </c>
      <c r="N75">
        <f t="shared" si="0"/>
        <v>0.06666666666666667</v>
      </c>
      <c r="O75" s="8">
        <v>0.1337485</v>
      </c>
      <c r="P75" s="8">
        <v>0.1266302</v>
      </c>
      <c r="Q75">
        <f t="shared" si="1"/>
        <v>58</v>
      </c>
    </row>
    <row r="76" spans="1:17" ht="12.75">
      <c r="A76">
        <v>121</v>
      </c>
      <c r="B76" t="s">
        <v>161</v>
      </c>
      <c r="C76">
        <v>1931</v>
      </c>
      <c r="D76">
        <v>1933</v>
      </c>
      <c r="E76" s="8">
        <v>0.24698252729322523</v>
      </c>
      <c r="F76" s="80" t="s">
        <v>20</v>
      </c>
      <c r="G76" s="5" t="s">
        <v>20</v>
      </c>
      <c r="H76" s="15">
        <v>1</v>
      </c>
      <c r="I76">
        <v>0</v>
      </c>
      <c r="J76">
        <v>0</v>
      </c>
      <c r="K76">
        <v>505</v>
      </c>
      <c r="L76">
        <v>10000</v>
      </c>
      <c r="M76">
        <v>50000</v>
      </c>
      <c r="N76">
        <f t="shared" si="0"/>
        <v>0.2</v>
      </c>
      <c r="O76" s="8">
        <v>0.0411423</v>
      </c>
      <c r="P76" s="8">
        <v>0.1254375</v>
      </c>
      <c r="Q76">
        <f t="shared" si="1"/>
        <v>59</v>
      </c>
    </row>
    <row r="77" spans="1:17" ht="12.75">
      <c r="A77">
        <v>124</v>
      </c>
      <c r="B77" t="s">
        <v>162</v>
      </c>
      <c r="C77">
        <v>1932</v>
      </c>
      <c r="D77">
        <v>1935</v>
      </c>
      <c r="E77" s="8">
        <v>0.3309332335889284</v>
      </c>
      <c r="F77" s="80" t="s">
        <v>20</v>
      </c>
      <c r="G77" s="5" t="s">
        <v>20</v>
      </c>
      <c r="H77" s="15">
        <v>1</v>
      </c>
      <c r="I77">
        <v>0</v>
      </c>
      <c r="J77">
        <v>0</v>
      </c>
      <c r="K77">
        <v>1093</v>
      </c>
      <c r="L77">
        <v>36000</v>
      </c>
      <c r="M77">
        <v>56661</v>
      </c>
      <c r="N77">
        <f t="shared" si="0"/>
        <v>0.6353576534124</v>
      </c>
      <c r="O77" s="8">
        <v>0.0003539</v>
      </c>
      <c r="P77" s="8">
        <v>0.0007155</v>
      </c>
      <c r="Q77">
        <f t="shared" si="1"/>
        <v>60</v>
      </c>
    </row>
    <row r="78" spans="1:17" ht="12.75">
      <c r="A78">
        <v>125</v>
      </c>
      <c r="B78" t="s">
        <v>163</v>
      </c>
      <c r="C78">
        <v>1934</v>
      </c>
      <c r="D78">
        <v>1934</v>
      </c>
      <c r="E78" s="8">
        <v>0.3739313244569026</v>
      </c>
      <c r="F78" s="80" t="s">
        <v>20</v>
      </c>
      <c r="G78" s="5" t="s">
        <v>9</v>
      </c>
      <c r="H78" s="15">
        <v>1</v>
      </c>
      <c r="I78">
        <v>0</v>
      </c>
      <c r="J78">
        <v>0</v>
      </c>
      <c r="K78">
        <v>55</v>
      </c>
      <c r="L78">
        <v>100</v>
      </c>
      <c r="M78">
        <v>2000</v>
      </c>
      <c r="N78">
        <f t="shared" si="0"/>
        <v>0.05</v>
      </c>
      <c r="O78" s="8">
        <v>0.0005336</v>
      </c>
      <c r="P78" s="8">
        <v>0.0008934</v>
      </c>
      <c r="Q78">
        <f t="shared" si="1"/>
        <v>61</v>
      </c>
    </row>
    <row r="79" spans="1:17" ht="12.75">
      <c r="A79">
        <v>127</v>
      </c>
      <c r="B79" t="s">
        <v>164</v>
      </c>
      <c r="C79">
        <v>1935</v>
      </c>
      <c r="D79">
        <v>1936</v>
      </c>
      <c r="E79" s="8">
        <v>0.9228420320211695</v>
      </c>
      <c r="F79" s="80" t="s">
        <v>20</v>
      </c>
      <c r="G79" s="5" t="s">
        <v>21</v>
      </c>
      <c r="H79" s="15">
        <v>1</v>
      </c>
      <c r="I79">
        <v>0</v>
      </c>
      <c r="J79">
        <v>0</v>
      </c>
      <c r="K79">
        <v>220</v>
      </c>
      <c r="L79">
        <v>4000</v>
      </c>
      <c r="M79">
        <v>16000</v>
      </c>
      <c r="N79">
        <f t="shared" si="0"/>
        <v>0.25</v>
      </c>
      <c r="O79" s="8">
        <v>0.0511954</v>
      </c>
      <c r="P79" s="8">
        <v>0.0042804</v>
      </c>
      <c r="Q79">
        <f t="shared" si="1"/>
        <v>62</v>
      </c>
    </row>
    <row r="80" spans="1:17" ht="12.75">
      <c r="A80">
        <v>130</v>
      </c>
      <c r="B80" t="s">
        <v>78</v>
      </c>
      <c r="C80">
        <v>1937</v>
      </c>
      <c r="D80">
        <v>1941</v>
      </c>
      <c r="E80" s="8">
        <v>0.31298336616814787</v>
      </c>
      <c r="F80" s="80" t="s">
        <v>20</v>
      </c>
      <c r="G80" s="5" t="s">
        <v>9</v>
      </c>
      <c r="H80" s="15">
        <v>1</v>
      </c>
      <c r="I80">
        <v>0</v>
      </c>
      <c r="J80">
        <v>0</v>
      </c>
      <c r="K80">
        <v>1615</v>
      </c>
      <c r="L80">
        <v>250000</v>
      </c>
      <c r="M80">
        <v>750000</v>
      </c>
      <c r="N80">
        <f t="shared" si="0"/>
        <v>0.3333333333333333</v>
      </c>
      <c r="O80" s="8">
        <v>0.0534113</v>
      </c>
      <c r="P80" s="8">
        <v>0.1172409</v>
      </c>
      <c r="Q80">
        <f t="shared" si="1"/>
        <v>63</v>
      </c>
    </row>
    <row r="81" spans="1:17" ht="12.75">
      <c r="A81">
        <v>142</v>
      </c>
      <c r="B81" t="s">
        <v>42</v>
      </c>
      <c r="C81">
        <v>1939</v>
      </c>
      <c r="D81">
        <v>1940</v>
      </c>
      <c r="E81" s="8">
        <v>0.9871800002572719</v>
      </c>
      <c r="F81" s="80" t="s">
        <v>20</v>
      </c>
      <c r="G81" s="5" t="s">
        <v>20</v>
      </c>
      <c r="H81" s="15">
        <v>1</v>
      </c>
      <c r="I81">
        <v>0</v>
      </c>
      <c r="J81">
        <v>0</v>
      </c>
      <c r="K81">
        <v>104</v>
      </c>
      <c r="L81">
        <v>50000</v>
      </c>
      <c r="M81">
        <v>24900</v>
      </c>
      <c r="N81">
        <f t="shared" si="0"/>
        <v>2.0080321285140563</v>
      </c>
      <c r="O81" s="8">
        <v>0.1381359</v>
      </c>
      <c r="P81" s="8">
        <v>0.0017939</v>
      </c>
      <c r="Q81">
        <f t="shared" si="1"/>
        <v>64</v>
      </c>
    </row>
    <row r="82" spans="1:17" ht="12.75">
      <c r="A82">
        <v>145</v>
      </c>
      <c r="B82" t="s">
        <v>54</v>
      </c>
      <c r="C82">
        <v>1940</v>
      </c>
      <c r="D82">
        <v>1941</v>
      </c>
      <c r="E82" s="8">
        <v>0.04187408084983803</v>
      </c>
      <c r="F82" s="80" t="s">
        <v>20</v>
      </c>
      <c r="G82" s="5" t="s">
        <v>20</v>
      </c>
      <c r="H82" s="15">
        <v>1</v>
      </c>
      <c r="I82">
        <v>0</v>
      </c>
      <c r="J82">
        <v>0</v>
      </c>
      <c r="K82">
        <v>53</v>
      </c>
      <c r="L82">
        <v>700</v>
      </c>
      <c r="M82">
        <v>700</v>
      </c>
      <c r="N82">
        <f t="shared" si="0"/>
        <v>1</v>
      </c>
      <c r="O82" s="8">
        <v>0.0033143</v>
      </c>
      <c r="P82" s="8">
        <v>0.0758349</v>
      </c>
      <c r="Q82">
        <f t="shared" si="1"/>
        <v>65</v>
      </c>
    </row>
    <row r="83" spans="1:17" ht="12.75">
      <c r="A83">
        <v>154</v>
      </c>
      <c r="B83" t="s">
        <v>62</v>
      </c>
      <c r="C83">
        <v>1956</v>
      </c>
      <c r="D83">
        <v>1956</v>
      </c>
      <c r="E83" s="8">
        <v>0.9713255800154276</v>
      </c>
      <c r="F83" s="80" t="s">
        <v>20</v>
      </c>
      <c r="G83" s="5" t="s">
        <v>20</v>
      </c>
      <c r="H83" s="15">
        <v>1</v>
      </c>
      <c r="I83">
        <v>0</v>
      </c>
      <c r="J83">
        <v>0</v>
      </c>
      <c r="K83">
        <v>23</v>
      </c>
      <c r="L83">
        <v>1500</v>
      </c>
      <c r="M83">
        <v>2502</v>
      </c>
      <c r="N83">
        <f aca="true" t="shared" si="2" ref="N83:N96">L83/M83</f>
        <v>0.5995203836930456</v>
      </c>
      <c r="O83" s="8">
        <v>0.1702454</v>
      </c>
      <c r="P83" s="8">
        <v>0.0050258</v>
      </c>
      <c r="Q83">
        <f t="shared" si="1"/>
        <v>66</v>
      </c>
    </row>
    <row r="84" spans="1:17" ht="12.75">
      <c r="A84">
        <v>160</v>
      </c>
      <c r="B84" t="s">
        <v>166</v>
      </c>
      <c r="C84">
        <v>1962</v>
      </c>
      <c r="D84">
        <v>1962</v>
      </c>
      <c r="E84" s="8">
        <v>0.6784134036478943</v>
      </c>
      <c r="F84" s="80" t="s">
        <v>20</v>
      </c>
      <c r="G84" s="5" t="s">
        <v>20</v>
      </c>
      <c r="H84" s="15">
        <v>1</v>
      </c>
      <c r="I84">
        <v>0</v>
      </c>
      <c r="J84">
        <v>0</v>
      </c>
      <c r="K84">
        <v>34</v>
      </c>
      <c r="L84">
        <v>500</v>
      </c>
      <c r="M84">
        <v>1353</v>
      </c>
      <c r="N84">
        <f t="shared" si="2"/>
        <v>0.36954915003695493</v>
      </c>
      <c r="O84" s="8">
        <v>0.1038925</v>
      </c>
      <c r="P84" s="8">
        <v>0.0492479</v>
      </c>
      <c r="Q84">
        <f aca="true" t="shared" si="3" ref="Q84:Q96">Q83+1</f>
        <v>67</v>
      </c>
    </row>
    <row r="85" spans="1:17" ht="12.75">
      <c r="A85">
        <v>166</v>
      </c>
      <c r="B85" t="s">
        <v>83</v>
      </c>
      <c r="C85">
        <v>1965</v>
      </c>
      <c r="D85">
        <v>1965</v>
      </c>
      <c r="E85" s="8">
        <v>0.17617369669069474</v>
      </c>
      <c r="F85" s="80" t="s">
        <v>20</v>
      </c>
      <c r="G85" s="5" t="s">
        <v>7</v>
      </c>
      <c r="H85" s="15">
        <v>1</v>
      </c>
      <c r="I85">
        <v>0</v>
      </c>
      <c r="J85">
        <v>0</v>
      </c>
      <c r="K85">
        <v>50</v>
      </c>
      <c r="L85">
        <v>3800</v>
      </c>
      <c r="M85">
        <v>3261</v>
      </c>
      <c r="N85">
        <f t="shared" si="2"/>
        <v>1.1652867218644587</v>
      </c>
      <c r="O85" s="8">
        <v>0.0111593</v>
      </c>
      <c r="P85" s="8">
        <v>0.0521833</v>
      </c>
      <c r="Q85">
        <f t="shared" si="3"/>
        <v>68</v>
      </c>
    </row>
    <row r="86" spans="1:17" ht="12.75">
      <c r="A86">
        <v>178</v>
      </c>
      <c r="B86" t="s">
        <v>169</v>
      </c>
      <c r="C86">
        <v>1971</v>
      </c>
      <c r="D86">
        <v>1971</v>
      </c>
      <c r="E86" s="8">
        <v>0.8598971805483704</v>
      </c>
      <c r="F86" s="80" t="s">
        <v>20</v>
      </c>
      <c r="G86" s="5" t="s">
        <v>20</v>
      </c>
      <c r="H86" s="15">
        <v>1</v>
      </c>
      <c r="I86">
        <v>0</v>
      </c>
      <c r="J86">
        <v>0</v>
      </c>
      <c r="K86">
        <v>15</v>
      </c>
      <c r="L86">
        <v>8000</v>
      </c>
      <c r="M86">
        <v>3000</v>
      </c>
      <c r="N86">
        <f t="shared" si="2"/>
        <v>2.6666666666666665</v>
      </c>
      <c r="O86" s="8">
        <v>0.0531898</v>
      </c>
      <c r="P86" s="8">
        <v>0.0086662</v>
      </c>
      <c r="Q86">
        <f t="shared" si="3"/>
        <v>69</v>
      </c>
    </row>
    <row r="87" spans="1:17" ht="12.75">
      <c r="A87">
        <v>184</v>
      </c>
      <c r="B87" t="s">
        <v>46</v>
      </c>
      <c r="C87">
        <v>1974</v>
      </c>
      <c r="D87">
        <v>1974</v>
      </c>
      <c r="E87" s="8">
        <v>0.9834900895643</v>
      </c>
      <c r="F87" s="80" t="s">
        <v>20</v>
      </c>
      <c r="G87" s="5" t="s">
        <v>20</v>
      </c>
      <c r="H87" s="15">
        <v>1</v>
      </c>
      <c r="I87">
        <v>0</v>
      </c>
      <c r="J87">
        <v>0</v>
      </c>
      <c r="K87">
        <v>13</v>
      </c>
      <c r="L87">
        <v>1000</v>
      </c>
      <c r="M87">
        <v>500</v>
      </c>
      <c r="N87">
        <f t="shared" si="2"/>
        <v>2</v>
      </c>
      <c r="O87" s="8">
        <v>0.0087627</v>
      </c>
      <c r="P87" s="8">
        <v>0.0001471</v>
      </c>
      <c r="Q87">
        <f t="shared" si="3"/>
        <v>70</v>
      </c>
    </row>
    <row r="88" spans="1:17" ht="12.75">
      <c r="A88">
        <v>187</v>
      </c>
      <c r="B88" t="s">
        <v>170</v>
      </c>
      <c r="C88">
        <v>1975</v>
      </c>
      <c r="D88">
        <v>1979</v>
      </c>
      <c r="E88" s="8">
        <v>0.8918309050830214</v>
      </c>
      <c r="F88" s="80" t="s">
        <v>20</v>
      </c>
      <c r="G88" s="5" t="s">
        <v>20</v>
      </c>
      <c r="H88" s="15">
        <v>1</v>
      </c>
      <c r="I88">
        <v>0</v>
      </c>
      <c r="J88">
        <v>0</v>
      </c>
      <c r="K88">
        <v>1348</v>
      </c>
      <c r="L88">
        <v>3000</v>
      </c>
      <c r="M88">
        <v>5000</v>
      </c>
      <c r="N88">
        <f t="shared" si="2"/>
        <v>0.6</v>
      </c>
      <c r="O88" s="8">
        <v>0.0068374</v>
      </c>
      <c r="P88" s="8">
        <v>0.0008293</v>
      </c>
      <c r="Q88">
        <f t="shared" si="3"/>
        <v>71</v>
      </c>
    </row>
    <row r="89" spans="1:17" ht="12.75">
      <c r="A89">
        <v>193</v>
      </c>
      <c r="B89" t="s">
        <v>171</v>
      </c>
      <c r="C89">
        <v>1979</v>
      </c>
      <c r="D89">
        <v>1979</v>
      </c>
      <c r="E89" s="8">
        <v>0.9294567425353907</v>
      </c>
      <c r="F89" s="80" t="s">
        <v>20</v>
      </c>
      <c r="G89" s="5" t="s">
        <v>20</v>
      </c>
      <c r="H89" s="15">
        <v>1</v>
      </c>
      <c r="I89">
        <v>0</v>
      </c>
      <c r="J89">
        <v>0</v>
      </c>
      <c r="K89">
        <v>22</v>
      </c>
      <c r="L89">
        <v>13000</v>
      </c>
      <c r="M89">
        <v>8000</v>
      </c>
      <c r="N89">
        <f t="shared" si="2"/>
        <v>1.625</v>
      </c>
      <c r="O89" s="8">
        <v>0.1179594</v>
      </c>
      <c r="P89" s="8">
        <v>0.0089528</v>
      </c>
      <c r="Q89">
        <f t="shared" si="3"/>
        <v>72</v>
      </c>
    </row>
    <row r="90" spans="1:17" ht="12.75">
      <c r="A90">
        <v>16</v>
      </c>
      <c r="B90" t="s">
        <v>57</v>
      </c>
      <c r="C90">
        <v>1849</v>
      </c>
      <c r="D90">
        <v>1849</v>
      </c>
      <c r="E90" s="8">
        <v>0.9444086844946271</v>
      </c>
      <c r="F90" s="80" t="s">
        <v>20</v>
      </c>
      <c r="G90" s="5" t="s">
        <v>20</v>
      </c>
      <c r="H90" s="15">
        <v>0</v>
      </c>
      <c r="I90">
        <v>3</v>
      </c>
      <c r="J90">
        <v>1</v>
      </c>
      <c r="K90">
        <v>55</v>
      </c>
      <c r="L90">
        <v>1200</v>
      </c>
      <c r="M90">
        <v>1400</v>
      </c>
      <c r="N90">
        <f t="shared" si="2"/>
        <v>0.8571428571428571</v>
      </c>
      <c r="O90" s="8">
        <v>0.1113608</v>
      </c>
      <c r="P90" s="8">
        <v>0.0065551</v>
      </c>
      <c r="Q90">
        <f t="shared" si="3"/>
        <v>73</v>
      </c>
    </row>
    <row r="91" spans="1:17" ht="12.75">
      <c r="A91">
        <v>28</v>
      </c>
      <c r="B91" t="s">
        <v>76</v>
      </c>
      <c r="C91">
        <v>1859</v>
      </c>
      <c r="D91">
        <v>1859</v>
      </c>
      <c r="E91" s="8">
        <v>0.15243280342799903</v>
      </c>
      <c r="F91" s="80" t="s">
        <v>20</v>
      </c>
      <c r="G91" s="5" t="s">
        <v>20</v>
      </c>
      <c r="H91" s="15">
        <v>0</v>
      </c>
      <c r="I91">
        <v>3</v>
      </c>
      <c r="J91">
        <v>0</v>
      </c>
      <c r="K91">
        <v>75</v>
      </c>
      <c r="L91">
        <v>10000</v>
      </c>
      <c r="M91">
        <v>12500</v>
      </c>
      <c r="N91">
        <f t="shared" si="2"/>
        <v>0.8</v>
      </c>
      <c r="O91" s="8">
        <v>0.0147915</v>
      </c>
      <c r="P91" s="8">
        <v>0.0822447</v>
      </c>
      <c r="Q91">
        <f t="shared" si="3"/>
        <v>74</v>
      </c>
    </row>
    <row r="92" spans="1:17" ht="12.75">
      <c r="A92">
        <v>49</v>
      </c>
      <c r="B92" t="s">
        <v>122</v>
      </c>
      <c r="C92">
        <v>1864</v>
      </c>
      <c r="D92">
        <v>1870</v>
      </c>
      <c r="E92" s="8">
        <v>0.8222739272450669</v>
      </c>
      <c r="F92" s="80" t="s">
        <v>20</v>
      </c>
      <c r="G92" s="5" t="s">
        <v>20</v>
      </c>
      <c r="H92" s="15">
        <v>0</v>
      </c>
      <c r="I92">
        <v>3</v>
      </c>
      <c r="J92">
        <v>0</v>
      </c>
      <c r="K92">
        <v>1936</v>
      </c>
      <c r="L92">
        <v>110000</v>
      </c>
      <c r="M92">
        <v>200000</v>
      </c>
      <c r="N92">
        <f t="shared" si="2"/>
        <v>0.55</v>
      </c>
      <c r="O92" s="8">
        <v>0.0055131</v>
      </c>
      <c r="P92" s="8">
        <v>0.0011916</v>
      </c>
      <c r="Q92">
        <f t="shared" si="3"/>
        <v>75</v>
      </c>
    </row>
    <row r="93" spans="1:17" ht="12.75">
      <c r="A93">
        <v>55</v>
      </c>
      <c r="B93" t="s">
        <v>100</v>
      </c>
      <c r="C93">
        <v>1866</v>
      </c>
      <c r="D93">
        <v>1866</v>
      </c>
      <c r="E93" s="8">
        <v>0.4583506418732344</v>
      </c>
      <c r="F93" s="80" t="s">
        <v>20</v>
      </c>
      <c r="G93" s="5" t="s">
        <v>20</v>
      </c>
      <c r="H93" s="15">
        <v>0</v>
      </c>
      <c r="I93">
        <v>3</v>
      </c>
      <c r="J93">
        <v>5</v>
      </c>
      <c r="K93">
        <v>42</v>
      </c>
      <c r="L93">
        <v>14100</v>
      </c>
      <c r="M93">
        <v>30000</v>
      </c>
      <c r="N93">
        <f t="shared" si="2"/>
        <v>0.47</v>
      </c>
      <c r="O93" s="8">
        <v>0.06631329999999999</v>
      </c>
      <c r="P93" s="8">
        <v>0.07836480000000001</v>
      </c>
      <c r="Q93">
        <f t="shared" si="3"/>
        <v>76</v>
      </c>
    </row>
    <row r="94" spans="1:17" ht="12.75">
      <c r="A94">
        <v>103</v>
      </c>
      <c r="B94" t="s">
        <v>105</v>
      </c>
      <c r="C94">
        <v>1913</v>
      </c>
      <c r="D94">
        <v>1913</v>
      </c>
      <c r="E94" s="8">
        <v>0.3668945481468367</v>
      </c>
      <c r="F94" s="80" t="s">
        <v>20</v>
      </c>
      <c r="G94" s="5" t="s">
        <v>20</v>
      </c>
      <c r="H94" s="15">
        <v>0</v>
      </c>
      <c r="I94">
        <v>3</v>
      </c>
      <c r="J94">
        <v>1</v>
      </c>
      <c r="K94">
        <v>31</v>
      </c>
      <c r="L94">
        <v>42500</v>
      </c>
      <c r="M94">
        <v>18500</v>
      </c>
      <c r="N94">
        <f t="shared" si="2"/>
        <v>2.2972972972972974</v>
      </c>
      <c r="O94" s="8">
        <v>0.0091181</v>
      </c>
      <c r="P94" s="8">
        <v>0.015734</v>
      </c>
      <c r="Q94">
        <f t="shared" si="3"/>
        <v>77</v>
      </c>
    </row>
    <row r="95" spans="1:17" ht="12.75">
      <c r="A95">
        <v>64</v>
      </c>
      <c r="B95" t="s">
        <v>123</v>
      </c>
      <c r="C95">
        <v>1879</v>
      </c>
      <c r="D95">
        <v>1883</v>
      </c>
      <c r="E95" s="8">
        <v>0.7307064774025127</v>
      </c>
      <c r="F95" s="80" t="s">
        <v>20</v>
      </c>
      <c r="G95" s="5" t="s">
        <v>20</v>
      </c>
      <c r="H95" s="15">
        <v>0</v>
      </c>
      <c r="I95">
        <v>4</v>
      </c>
      <c r="J95">
        <v>0</v>
      </c>
      <c r="K95">
        <v>1762</v>
      </c>
      <c r="L95">
        <v>3000</v>
      </c>
      <c r="M95">
        <v>11000</v>
      </c>
      <c r="N95">
        <f t="shared" si="2"/>
        <v>0.2727272727272727</v>
      </c>
      <c r="O95" s="8">
        <v>0.0017914</v>
      </c>
      <c r="P95" s="8">
        <v>0.0006602</v>
      </c>
      <c r="Q95">
        <f t="shared" si="3"/>
        <v>78</v>
      </c>
    </row>
    <row r="96" spans="1:17" ht="12.75">
      <c r="A96">
        <v>163</v>
      </c>
      <c r="B96" t="s">
        <v>71</v>
      </c>
      <c r="C96">
        <v>1965</v>
      </c>
      <c r="D96">
        <v>1975</v>
      </c>
      <c r="E96" s="8">
        <v>0.018180767131692897</v>
      </c>
      <c r="F96" s="80" t="s">
        <v>20</v>
      </c>
      <c r="G96" s="5" t="s">
        <v>20</v>
      </c>
      <c r="H96" s="15">
        <v>0</v>
      </c>
      <c r="I96">
        <v>4</v>
      </c>
      <c r="J96">
        <v>2</v>
      </c>
      <c r="K96">
        <v>3735</v>
      </c>
      <c r="L96">
        <v>700000</v>
      </c>
      <c r="M96">
        <v>321442</v>
      </c>
      <c r="N96">
        <f t="shared" si="2"/>
        <v>2.1776867988626254</v>
      </c>
      <c r="O96" s="8">
        <v>0.0039942</v>
      </c>
      <c r="P96" s="8">
        <v>0.21569950000000002</v>
      </c>
      <c r="Q96">
        <f t="shared" si="3"/>
        <v>79</v>
      </c>
    </row>
    <row r="97" spans="10:16" ht="12.75">
      <c r="J97" t="s">
        <v>205</v>
      </c>
      <c r="K97">
        <f aca="true" t="shared" si="4" ref="K97:P97">AVERAGE(K18:K96)</f>
        <v>427.0506329113924</v>
      </c>
      <c r="L97">
        <f t="shared" si="4"/>
        <v>154955.2911392405</v>
      </c>
      <c r="M97">
        <f t="shared" si="4"/>
        <v>242532.6075949367</v>
      </c>
      <c r="N97">
        <f t="shared" si="4"/>
        <v>1.9231769258445415</v>
      </c>
      <c r="O97">
        <f t="shared" si="4"/>
        <v>0.06156437341772153</v>
      </c>
      <c r="P97">
        <f t="shared" si="4"/>
        <v>0.031765474683544306</v>
      </c>
    </row>
    <row r="98" spans="10:16" ht="12.75">
      <c r="J98" t="s">
        <v>204</v>
      </c>
      <c r="K98">
        <f aca="true" t="shared" si="5" ref="K98:P98">STDEVP(K18:K96)</f>
        <v>692.1829694951278</v>
      </c>
      <c r="L98">
        <f t="shared" si="5"/>
        <v>735679.1850446108</v>
      </c>
      <c r="M98">
        <f t="shared" si="5"/>
        <v>1316457.1830340936</v>
      </c>
      <c r="N98">
        <f t="shared" si="5"/>
        <v>3.4772716678455833</v>
      </c>
      <c r="O98">
        <f t="shared" si="5"/>
        <v>0.08605123295845213</v>
      </c>
      <c r="P98">
        <f t="shared" si="5"/>
        <v>0.047463956553041156</v>
      </c>
    </row>
    <row r="99" spans="11:14" ht="12.75">
      <c r="K99">
        <f>SUM(K18:K96)</f>
        <v>33737</v>
      </c>
      <c r="L99">
        <f>SUM(L18:L96)</f>
        <v>12241468</v>
      </c>
      <c r="M99">
        <f>SUM(M18:M96)</f>
        <v>19160076</v>
      </c>
      <c r="N99">
        <f>SUM(N18:N96)</f>
        <v>151.93097714171878</v>
      </c>
    </row>
    <row r="100" spans="18:22" ht="38.25">
      <c r="R100" s="14" t="s">
        <v>176</v>
      </c>
      <c r="S100" s="14" t="s">
        <v>175</v>
      </c>
      <c r="T100" s="14" t="s">
        <v>177</v>
      </c>
      <c r="U100" s="14" t="s">
        <v>178</v>
      </c>
      <c r="V100" s="14" t="s">
        <v>179</v>
      </c>
    </row>
    <row r="101" spans="1:17" ht="25.5">
      <c r="A101" s="12" t="s">
        <v>23</v>
      </c>
      <c r="B101" s="12" t="s">
        <v>36</v>
      </c>
      <c r="C101" s="12" t="s">
        <v>120</v>
      </c>
      <c r="D101" s="12" t="s">
        <v>121</v>
      </c>
      <c r="E101" s="13" t="s">
        <v>95</v>
      </c>
      <c r="F101" s="12" t="s">
        <v>19</v>
      </c>
      <c r="G101" s="12" t="s">
        <v>22</v>
      </c>
      <c r="H101" s="12" t="s">
        <v>136</v>
      </c>
      <c r="I101" s="12" t="s">
        <v>18</v>
      </c>
      <c r="J101" s="12" t="s">
        <v>174</v>
      </c>
      <c r="K101" s="12" t="s">
        <v>41</v>
      </c>
      <c r="L101" s="12" t="s">
        <v>137</v>
      </c>
      <c r="M101" s="12" t="s">
        <v>138</v>
      </c>
      <c r="N101" s="12" t="s">
        <v>203</v>
      </c>
      <c r="O101" s="12" t="s">
        <v>139</v>
      </c>
      <c r="P101" s="12" t="s">
        <v>140</v>
      </c>
      <c r="Q101" s="14" t="s">
        <v>175</v>
      </c>
    </row>
    <row r="102" spans="1:17" ht="12.75">
      <c r="A102">
        <v>19</v>
      </c>
      <c r="B102" t="s">
        <v>145</v>
      </c>
      <c r="C102">
        <v>1851</v>
      </c>
      <c r="D102">
        <v>1852</v>
      </c>
      <c r="E102" s="8">
        <v>0.26323867237008874</v>
      </c>
      <c r="F102" s="5" t="s">
        <v>21</v>
      </c>
      <c r="G102" s="81" t="s">
        <v>21</v>
      </c>
      <c r="H102" s="15">
        <v>1</v>
      </c>
      <c r="I102">
        <v>0</v>
      </c>
      <c r="J102">
        <v>0</v>
      </c>
      <c r="K102">
        <v>200</v>
      </c>
      <c r="L102">
        <v>800</v>
      </c>
      <c r="M102">
        <v>500</v>
      </c>
      <c r="N102">
        <f aca="true" t="shared" si="6" ref="N102:N165">L102/M102</f>
        <v>1.6</v>
      </c>
      <c r="O102" s="8">
        <v>0.0026585</v>
      </c>
      <c r="P102" s="8">
        <v>0.0074407</v>
      </c>
      <c r="Q102">
        <v>1</v>
      </c>
    </row>
    <row r="103" spans="1:17" ht="12.75">
      <c r="A103">
        <v>40</v>
      </c>
      <c r="B103" t="s">
        <v>64</v>
      </c>
      <c r="C103">
        <v>1862</v>
      </c>
      <c r="D103">
        <v>1867</v>
      </c>
      <c r="E103" s="8">
        <v>0.9531609277994941</v>
      </c>
      <c r="F103" s="5" t="s">
        <v>21</v>
      </c>
      <c r="G103" s="81" t="s">
        <v>21</v>
      </c>
      <c r="H103" s="15">
        <v>1</v>
      </c>
      <c r="I103">
        <v>0</v>
      </c>
      <c r="J103">
        <v>0</v>
      </c>
      <c r="K103">
        <v>1757</v>
      </c>
      <c r="L103">
        <v>8000</v>
      </c>
      <c r="M103">
        <v>12000</v>
      </c>
      <c r="N103">
        <f t="shared" si="6"/>
        <v>0.6666666666666666</v>
      </c>
      <c r="O103" s="8">
        <v>0.1061196</v>
      </c>
      <c r="P103" s="8">
        <v>0.0052148</v>
      </c>
      <c r="Q103">
        <f aca="true" t="shared" si="7" ref="Q103:Q166">Q102+1</f>
        <v>2</v>
      </c>
    </row>
    <row r="104" spans="1:17" ht="12.75">
      <c r="A104">
        <v>70</v>
      </c>
      <c r="B104" t="s">
        <v>152</v>
      </c>
      <c r="C104">
        <v>1885</v>
      </c>
      <c r="D104">
        <v>1885</v>
      </c>
      <c r="E104" s="8">
        <v>0.516368240188099</v>
      </c>
      <c r="F104" s="5" t="s">
        <v>21</v>
      </c>
      <c r="G104" s="81" t="s">
        <v>21</v>
      </c>
      <c r="H104" s="15">
        <v>1</v>
      </c>
      <c r="I104">
        <v>0</v>
      </c>
      <c r="J104">
        <v>0</v>
      </c>
      <c r="K104">
        <v>19</v>
      </c>
      <c r="L104">
        <v>800</v>
      </c>
      <c r="M104">
        <v>200</v>
      </c>
      <c r="N104">
        <f t="shared" si="6"/>
        <v>4</v>
      </c>
      <c r="O104" s="8">
        <v>0.0002855</v>
      </c>
      <c r="P104" s="8">
        <v>0.0002674</v>
      </c>
      <c r="Q104">
        <f t="shared" si="7"/>
        <v>3</v>
      </c>
    </row>
    <row r="105" spans="1:17" ht="12.75">
      <c r="A105">
        <v>76</v>
      </c>
      <c r="B105" t="s">
        <v>74</v>
      </c>
      <c r="C105">
        <v>1897</v>
      </c>
      <c r="D105">
        <v>1897</v>
      </c>
      <c r="E105" s="8">
        <v>0.07989682900925504</v>
      </c>
      <c r="F105" s="5" t="s">
        <v>21</v>
      </c>
      <c r="G105" s="81" t="s">
        <v>21</v>
      </c>
      <c r="H105" s="15">
        <v>1</v>
      </c>
      <c r="I105">
        <v>0</v>
      </c>
      <c r="J105">
        <v>0</v>
      </c>
      <c r="K105">
        <v>94</v>
      </c>
      <c r="L105">
        <v>600</v>
      </c>
      <c r="M105">
        <v>1400</v>
      </c>
      <c r="N105">
        <f t="shared" si="6"/>
        <v>0.42857142857142855</v>
      </c>
      <c r="O105" s="8">
        <v>0.0021064</v>
      </c>
      <c r="P105" s="8">
        <v>0.0242576</v>
      </c>
      <c r="Q105">
        <f t="shared" si="7"/>
        <v>4</v>
      </c>
    </row>
    <row r="106" spans="1:17" ht="12.75">
      <c r="A106">
        <v>83</v>
      </c>
      <c r="B106" t="s">
        <v>154</v>
      </c>
      <c r="C106">
        <v>1900</v>
      </c>
      <c r="D106">
        <v>1900</v>
      </c>
      <c r="E106" s="8">
        <v>0.4765747053323962</v>
      </c>
      <c r="F106" s="5" t="s">
        <v>20</v>
      </c>
      <c r="G106" s="81" t="s">
        <v>21</v>
      </c>
      <c r="H106" s="15">
        <v>1</v>
      </c>
      <c r="I106">
        <v>0</v>
      </c>
      <c r="J106">
        <v>0</v>
      </c>
      <c r="K106">
        <v>55</v>
      </c>
      <c r="L106">
        <v>242</v>
      </c>
      <c r="M106">
        <v>3758</v>
      </c>
      <c r="N106">
        <f t="shared" si="6"/>
        <v>0.06439595529536987</v>
      </c>
      <c r="O106" s="8">
        <v>0.1092385</v>
      </c>
      <c r="P106" s="8">
        <v>0.1199774</v>
      </c>
      <c r="Q106">
        <f t="shared" si="7"/>
        <v>5</v>
      </c>
    </row>
    <row r="107" spans="1:17" ht="12.75">
      <c r="A107">
        <v>85</v>
      </c>
      <c r="B107" t="s">
        <v>155</v>
      </c>
      <c r="C107">
        <v>1904</v>
      </c>
      <c r="D107">
        <v>1905</v>
      </c>
      <c r="E107" s="8">
        <v>0.6749071389744519</v>
      </c>
      <c r="F107" s="5" t="s">
        <v>21</v>
      </c>
      <c r="G107" s="81" t="s">
        <v>21</v>
      </c>
      <c r="H107" s="15">
        <v>1</v>
      </c>
      <c r="I107">
        <v>0</v>
      </c>
      <c r="J107">
        <v>0</v>
      </c>
      <c r="K107">
        <v>586</v>
      </c>
      <c r="L107">
        <v>71453</v>
      </c>
      <c r="M107">
        <v>80378</v>
      </c>
      <c r="N107">
        <f t="shared" si="6"/>
        <v>0.8889621538231854</v>
      </c>
      <c r="O107" s="8">
        <v>0.1132343</v>
      </c>
      <c r="P107" s="8">
        <v>0.0545433</v>
      </c>
      <c r="Q107">
        <f t="shared" si="7"/>
        <v>6</v>
      </c>
    </row>
    <row r="108" spans="1:17" ht="12.75">
      <c r="A108">
        <v>97</v>
      </c>
      <c r="B108" t="s">
        <v>156</v>
      </c>
      <c r="C108">
        <v>1911</v>
      </c>
      <c r="D108">
        <v>1912</v>
      </c>
      <c r="E108" s="8">
        <v>0.35147417488902016</v>
      </c>
      <c r="F108" s="5" t="s">
        <v>21</v>
      </c>
      <c r="G108" s="81" t="s">
        <v>21</v>
      </c>
      <c r="H108" s="15">
        <v>1</v>
      </c>
      <c r="I108">
        <v>0</v>
      </c>
      <c r="J108">
        <v>0</v>
      </c>
      <c r="K108">
        <v>386</v>
      </c>
      <c r="L108">
        <v>14000</v>
      </c>
      <c r="M108">
        <v>6000</v>
      </c>
      <c r="N108">
        <f t="shared" si="6"/>
        <v>2.3333333333333335</v>
      </c>
      <c r="O108" s="8">
        <v>0.0180282</v>
      </c>
      <c r="P108" s="8">
        <v>0.0332649</v>
      </c>
      <c r="Q108">
        <f t="shared" si="7"/>
        <v>7</v>
      </c>
    </row>
    <row r="109" spans="1:17" ht="12.75">
      <c r="A109">
        <v>109</v>
      </c>
      <c r="B109" t="s">
        <v>157</v>
      </c>
      <c r="C109">
        <v>1919</v>
      </c>
      <c r="D109">
        <v>1920</v>
      </c>
      <c r="E109" s="8">
        <v>0.7706129001955611</v>
      </c>
      <c r="F109" s="5" t="s">
        <v>21</v>
      </c>
      <c r="G109" s="81" t="s">
        <v>21</v>
      </c>
      <c r="H109" s="15">
        <v>1</v>
      </c>
      <c r="I109">
        <v>0</v>
      </c>
      <c r="J109">
        <v>0</v>
      </c>
      <c r="K109">
        <v>613</v>
      </c>
      <c r="L109">
        <v>60000</v>
      </c>
      <c r="M109">
        <v>40000</v>
      </c>
      <c r="N109">
        <f t="shared" si="6"/>
        <v>1.5</v>
      </c>
      <c r="O109" s="8">
        <v>0.0631666</v>
      </c>
      <c r="P109" s="8">
        <v>0.0188027</v>
      </c>
      <c r="Q109">
        <f t="shared" si="7"/>
        <v>8</v>
      </c>
    </row>
    <row r="110" spans="1:17" ht="12.75">
      <c r="A110">
        <v>115</v>
      </c>
      <c r="B110" t="s">
        <v>74</v>
      </c>
      <c r="C110">
        <v>1919</v>
      </c>
      <c r="D110">
        <v>1922</v>
      </c>
      <c r="E110" s="8">
        <v>0.3234648230988207</v>
      </c>
      <c r="F110" s="5" t="s">
        <v>21</v>
      </c>
      <c r="G110" s="81" t="s">
        <v>21</v>
      </c>
      <c r="H110" s="15">
        <v>1</v>
      </c>
      <c r="I110">
        <v>0</v>
      </c>
      <c r="J110">
        <v>0</v>
      </c>
      <c r="K110">
        <v>1256</v>
      </c>
      <c r="L110">
        <v>30000</v>
      </c>
      <c r="M110">
        <v>20000</v>
      </c>
      <c r="N110">
        <f t="shared" si="6"/>
        <v>1.5</v>
      </c>
      <c r="O110" s="8">
        <v>0.0027839</v>
      </c>
      <c r="P110" s="8">
        <v>0.0058226</v>
      </c>
      <c r="Q110">
        <f t="shared" si="7"/>
        <v>9</v>
      </c>
    </row>
    <row r="111" spans="1:17" ht="12.75">
      <c r="A111">
        <v>116</v>
      </c>
      <c r="B111" t="s">
        <v>158</v>
      </c>
      <c r="C111">
        <v>1919</v>
      </c>
      <c r="D111">
        <v>1921</v>
      </c>
      <c r="E111" s="8">
        <v>0.9132831930895823</v>
      </c>
      <c r="F111" s="5" t="s">
        <v>5</v>
      </c>
      <c r="G111" s="81" t="s">
        <v>21</v>
      </c>
      <c r="H111" s="15">
        <v>1</v>
      </c>
      <c r="I111">
        <v>0</v>
      </c>
      <c r="J111">
        <v>0</v>
      </c>
      <c r="K111">
        <v>720</v>
      </c>
      <c r="L111">
        <v>5000</v>
      </c>
      <c r="M111">
        <v>35000</v>
      </c>
      <c r="N111">
        <f t="shared" si="6"/>
        <v>0.14285714285714285</v>
      </c>
      <c r="O111" s="8">
        <v>0.0613224</v>
      </c>
      <c r="P111" s="8">
        <v>0.0058226</v>
      </c>
      <c r="Q111">
        <f t="shared" si="7"/>
        <v>10</v>
      </c>
    </row>
    <row r="112" spans="1:17" ht="12.75">
      <c r="A112">
        <v>127</v>
      </c>
      <c r="B112" t="s">
        <v>164</v>
      </c>
      <c r="C112">
        <v>1935</v>
      </c>
      <c r="D112">
        <v>1936</v>
      </c>
      <c r="E112" s="8">
        <v>0.9228420320211695</v>
      </c>
      <c r="F112" s="5" t="s">
        <v>20</v>
      </c>
      <c r="G112" s="81" t="s">
        <v>21</v>
      </c>
      <c r="H112" s="15">
        <v>1</v>
      </c>
      <c r="I112">
        <v>0</v>
      </c>
      <c r="J112">
        <v>0</v>
      </c>
      <c r="K112">
        <v>220</v>
      </c>
      <c r="L112">
        <v>4000</v>
      </c>
      <c r="M112">
        <v>16000</v>
      </c>
      <c r="N112">
        <f t="shared" si="6"/>
        <v>0.25</v>
      </c>
      <c r="O112" s="8">
        <v>0.0511954</v>
      </c>
      <c r="P112" s="8">
        <v>0.0042804</v>
      </c>
      <c r="Q112">
        <f t="shared" si="7"/>
        <v>11</v>
      </c>
    </row>
    <row r="113" spans="1:17" ht="12.75">
      <c r="A113">
        <v>147</v>
      </c>
      <c r="B113" t="s">
        <v>86</v>
      </c>
      <c r="C113">
        <v>1948</v>
      </c>
      <c r="D113">
        <v>1949</v>
      </c>
      <c r="E113" s="8">
        <v>0.1836841097728189</v>
      </c>
      <c r="F113" s="5" t="s">
        <v>5</v>
      </c>
      <c r="G113" s="81" t="s">
        <v>21</v>
      </c>
      <c r="H113" s="15">
        <v>1</v>
      </c>
      <c r="I113">
        <v>0</v>
      </c>
      <c r="J113">
        <v>0</v>
      </c>
      <c r="K113">
        <v>169</v>
      </c>
      <c r="L113">
        <v>1000</v>
      </c>
      <c r="M113">
        <v>1000</v>
      </c>
      <c r="N113">
        <f t="shared" si="6"/>
        <v>1</v>
      </c>
      <c r="O113" s="8">
        <v>0.0118022</v>
      </c>
      <c r="P113" s="8">
        <v>0.0524505</v>
      </c>
      <c r="Q113">
        <f t="shared" si="7"/>
        <v>12</v>
      </c>
    </row>
    <row r="114" spans="1:17" ht="12.75">
      <c r="A114">
        <v>148</v>
      </c>
      <c r="B114" t="s">
        <v>126</v>
      </c>
      <c r="C114">
        <v>1948</v>
      </c>
      <c r="D114">
        <v>1948</v>
      </c>
      <c r="E114" s="8">
        <v>0.8511948626171176</v>
      </c>
      <c r="F114" s="5" t="s">
        <v>21</v>
      </c>
      <c r="G114" s="81" t="s">
        <v>21</v>
      </c>
      <c r="H114" s="15">
        <v>0</v>
      </c>
      <c r="I114">
        <v>0</v>
      </c>
      <c r="J114">
        <v>1</v>
      </c>
      <c r="K114">
        <v>143</v>
      </c>
      <c r="L114">
        <v>5000</v>
      </c>
      <c r="M114">
        <v>3000</v>
      </c>
      <c r="N114">
        <f t="shared" si="6"/>
        <v>1.6666666666666667</v>
      </c>
      <c r="O114" s="8">
        <v>0.0080855</v>
      </c>
      <c r="P114" s="8">
        <v>0.0014135</v>
      </c>
      <c r="Q114">
        <f t="shared" si="7"/>
        <v>13</v>
      </c>
    </row>
    <row r="115" spans="1:17" ht="12.75">
      <c r="A115">
        <v>169</v>
      </c>
      <c r="B115" t="s">
        <v>127</v>
      </c>
      <c r="C115">
        <v>1967</v>
      </c>
      <c r="D115">
        <v>1967</v>
      </c>
      <c r="E115" s="8">
        <v>0.8473669278705525</v>
      </c>
      <c r="F115" s="5" t="s">
        <v>21</v>
      </c>
      <c r="G115" s="81" t="s">
        <v>21</v>
      </c>
      <c r="H115" s="15">
        <v>0</v>
      </c>
      <c r="I115">
        <v>0</v>
      </c>
      <c r="J115">
        <v>1</v>
      </c>
      <c r="K115">
        <v>6</v>
      </c>
      <c r="L115">
        <v>18600</v>
      </c>
      <c r="M115">
        <v>1000</v>
      </c>
      <c r="N115">
        <f t="shared" si="6"/>
        <v>18.6</v>
      </c>
      <c r="O115" s="8">
        <v>0.0086617</v>
      </c>
      <c r="P115" s="8">
        <v>0.0015602</v>
      </c>
      <c r="Q115">
        <f t="shared" si="7"/>
        <v>14</v>
      </c>
    </row>
    <row r="116" spans="1:17" ht="12.75">
      <c r="A116">
        <v>189</v>
      </c>
      <c r="B116" t="s">
        <v>81</v>
      </c>
      <c r="C116">
        <v>1977</v>
      </c>
      <c r="D116">
        <v>1978</v>
      </c>
      <c r="E116" s="8">
        <v>0.1006129310601327</v>
      </c>
      <c r="F116" s="5" t="s">
        <v>21</v>
      </c>
      <c r="G116" s="81" t="s">
        <v>21</v>
      </c>
      <c r="H116" s="15">
        <v>0</v>
      </c>
      <c r="I116">
        <v>0</v>
      </c>
      <c r="J116">
        <v>2</v>
      </c>
      <c r="K116">
        <v>226</v>
      </c>
      <c r="L116">
        <v>3500</v>
      </c>
      <c r="M116">
        <v>2500</v>
      </c>
      <c r="N116">
        <f t="shared" si="6"/>
        <v>1.4</v>
      </c>
      <c r="O116" s="8">
        <v>0.0006763</v>
      </c>
      <c r="P116" s="8">
        <v>0.0060455000000000005</v>
      </c>
      <c r="Q116">
        <f t="shared" si="7"/>
        <v>15</v>
      </c>
    </row>
    <row r="117" spans="1:17" ht="12.75">
      <c r="A117">
        <v>190</v>
      </c>
      <c r="B117" t="s">
        <v>115</v>
      </c>
      <c r="C117">
        <v>1978</v>
      </c>
      <c r="D117">
        <v>1979</v>
      </c>
      <c r="E117" s="8">
        <v>0.6576725820360368</v>
      </c>
      <c r="F117" s="5" t="s">
        <v>21</v>
      </c>
      <c r="G117" s="81" t="s">
        <v>21</v>
      </c>
      <c r="H117" s="15">
        <v>0</v>
      </c>
      <c r="I117">
        <v>0</v>
      </c>
      <c r="J117">
        <v>1</v>
      </c>
      <c r="K117">
        <v>165</v>
      </c>
      <c r="L117">
        <v>2000</v>
      </c>
      <c r="M117">
        <v>1000</v>
      </c>
      <c r="N117">
        <f t="shared" si="6"/>
        <v>2</v>
      </c>
      <c r="O117" s="8">
        <v>0.0028981</v>
      </c>
      <c r="P117" s="8">
        <v>0.0015085</v>
      </c>
      <c r="Q117">
        <f t="shared" si="7"/>
        <v>16</v>
      </c>
    </row>
    <row r="118" spans="1:17" ht="12.75">
      <c r="A118">
        <v>199</v>
      </c>
      <c r="B118" t="s">
        <v>172</v>
      </c>
      <c r="C118">
        <v>1980</v>
      </c>
      <c r="D118">
        <v>1988</v>
      </c>
      <c r="E118" s="8">
        <v>0.41831632108688693</v>
      </c>
      <c r="F118" s="5" t="s">
        <v>5</v>
      </c>
      <c r="G118" s="81" t="s">
        <v>21</v>
      </c>
      <c r="H118" s="15">
        <v>1</v>
      </c>
      <c r="I118">
        <v>0</v>
      </c>
      <c r="J118">
        <v>0</v>
      </c>
      <c r="K118">
        <v>2890</v>
      </c>
      <c r="L118">
        <v>500000</v>
      </c>
      <c r="M118">
        <v>750000</v>
      </c>
      <c r="N118">
        <f t="shared" si="6"/>
        <v>0.6666666666666666</v>
      </c>
      <c r="O118" s="8">
        <v>0.0058809</v>
      </c>
      <c r="P118" s="8">
        <v>0.0081776</v>
      </c>
      <c r="Q118">
        <f t="shared" si="7"/>
        <v>17</v>
      </c>
    </row>
    <row r="119" spans="1:17" ht="12.75">
      <c r="A119">
        <v>202</v>
      </c>
      <c r="B119" t="s">
        <v>88</v>
      </c>
      <c r="C119">
        <v>1982</v>
      </c>
      <c r="D119">
        <v>1982</v>
      </c>
      <c r="E119" s="8">
        <v>0.22706536436795188</v>
      </c>
      <c r="F119" s="5" t="s">
        <v>21</v>
      </c>
      <c r="G119" s="81" t="s">
        <v>21</v>
      </c>
      <c r="H119" s="15">
        <v>1</v>
      </c>
      <c r="I119">
        <v>0</v>
      </c>
      <c r="J119">
        <v>0</v>
      </c>
      <c r="K119">
        <v>88</v>
      </c>
      <c r="L119">
        <v>655</v>
      </c>
      <c r="M119">
        <v>255</v>
      </c>
      <c r="N119">
        <f t="shared" si="6"/>
        <v>2.5686274509803924</v>
      </c>
      <c r="O119" s="8">
        <v>0.0069185</v>
      </c>
      <c r="P119" s="8">
        <v>0.0235507</v>
      </c>
      <c r="Q119">
        <f t="shared" si="7"/>
        <v>18</v>
      </c>
    </row>
    <row r="120" spans="1:17" ht="12.75">
      <c r="A120">
        <v>136</v>
      </c>
      <c r="B120" t="s">
        <v>106</v>
      </c>
      <c r="C120">
        <v>1939</v>
      </c>
      <c r="D120">
        <v>1939</v>
      </c>
      <c r="E120" s="8">
        <v>0.29928378531093486</v>
      </c>
      <c r="F120" s="5" t="s">
        <v>21</v>
      </c>
      <c r="G120" s="81" t="s">
        <v>21</v>
      </c>
      <c r="H120" s="15">
        <v>0</v>
      </c>
      <c r="I120">
        <v>3</v>
      </c>
      <c r="J120">
        <v>2</v>
      </c>
      <c r="K120">
        <v>129</v>
      </c>
      <c r="L120">
        <v>20000</v>
      </c>
      <c r="M120">
        <v>8000</v>
      </c>
      <c r="N120">
        <f t="shared" si="6"/>
        <v>2.5</v>
      </c>
      <c r="O120" s="8">
        <v>0.0590574</v>
      </c>
      <c r="P120" s="8">
        <v>0.1382717</v>
      </c>
      <c r="Q120">
        <f t="shared" si="7"/>
        <v>19</v>
      </c>
    </row>
    <row r="121" spans="1:17" ht="12.75">
      <c r="A121">
        <v>22</v>
      </c>
      <c r="B121" t="s">
        <v>96</v>
      </c>
      <c r="C121">
        <v>1853</v>
      </c>
      <c r="D121">
        <v>1856</v>
      </c>
      <c r="E121" s="8">
        <v>0.7418363456279363</v>
      </c>
      <c r="F121" s="5" t="s">
        <v>21</v>
      </c>
      <c r="G121" s="81" t="s">
        <v>21</v>
      </c>
      <c r="H121" s="15">
        <v>0</v>
      </c>
      <c r="I121">
        <v>4</v>
      </c>
      <c r="J121">
        <v>0</v>
      </c>
      <c r="K121">
        <v>861</v>
      </c>
      <c r="L121">
        <v>100000</v>
      </c>
      <c r="M121">
        <v>164200</v>
      </c>
      <c r="N121">
        <f t="shared" si="6"/>
        <v>0.6090133982947625</v>
      </c>
      <c r="O121" s="8">
        <v>0.1354154</v>
      </c>
      <c r="P121" s="8">
        <v>0.0471254</v>
      </c>
      <c r="Q121">
        <f t="shared" si="7"/>
        <v>20</v>
      </c>
    </row>
    <row r="122" spans="1:17" ht="12.75">
      <c r="A122">
        <v>157</v>
      </c>
      <c r="B122" t="s">
        <v>112</v>
      </c>
      <c r="C122">
        <v>1956</v>
      </c>
      <c r="D122">
        <v>1956</v>
      </c>
      <c r="E122" s="8">
        <v>0.8147506168212625</v>
      </c>
      <c r="F122" s="5" t="s">
        <v>21</v>
      </c>
      <c r="G122" s="81" t="s">
        <v>21</v>
      </c>
      <c r="H122" s="15">
        <v>0</v>
      </c>
      <c r="I122">
        <v>4</v>
      </c>
      <c r="J122">
        <v>0</v>
      </c>
      <c r="K122">
        <v>9</v>
      </c>
      <c r="L122">
        <v>3000</v>
      </c>
      <c r="M122">
        <v>221</v>
      </c>
      <c r="N122">
        <f t="shared" si="6"/>
        <v>13.574660633484163</v>
      </c>
      <c r="O122" s="8">
        <v>0.0052175</v>
      </c>
      <c r="P122" s="8">
        <v>0.0011863</v>
      </c>
      <c r="Q122">
        <f t="shared" si="7"/>
        <v>21</v>
      </c>
    </row>
    <row r="123" spans="1:17" ht="12.75">
      <c r="A123">
        <v>211</v>
      </c>
      <c r="B123" t="s">
        <v>116</v>
      </c>
      <c r="C123">
        <v>1990</v>
      </c>
      <c r="D123">
        <v>1991</v>
      </c>
      <c r="E123" s="8">
        <v>0.7805092240045198</v>
      </c>
      <c r="F123" s="5" t="s">
        <v>21</v>
      </c>
      <c r="G123" s="81" t="s">
        <v>21</v>
      </c>
      <c r="H123" s="15">
        <v>0</v>
      </c>
      <c r="I123">
        <v>4</v>
      </c>
      <c r="J123">
        <v>0</v>
      </c>
      <c r="K123">
        <v>253</v>
      </c>
      <c r="L123">
        <v>25000</v>
      </c>
      <c r="M123">
        <v>1343</v>
      </c>
      <c r="N123">
        <f t="shared" si="6"/>
        <v>18.615040953090098</v>
      </c>
      <c r="O123" s="8">
        <v>0.0127095</v>
      </c>
      <c r="P123" s="8">
        <v>0.0035741</v>
      </c>
      <c r="Q123">
        <f t="shared" si="7"/>
        <v>22</v>
      </c>
    </row>
    <row r="124" spans="1:17" ht="12.75">
      <c r="A124">
        <v>106</v>
      </c>
      <c r="B124" t="s">
        <v>59</v>
      </c>
      <c r="C124">
        <v>1914</v>
      </c>
      <c r="D124">
        <v>1918</v>
      </c>
      <c r="E124" s="8">
        <v>0.9731086037636831</v>
      </c>
      <c r="F124" s="5" t="s">
        <v>21</v>
      </c>
      <c r="G124" s="81" t="s">
        <v>21</v>
      </c>
      <c r="H124" s="15">
        <v>0</v>
      </c>
      <c r="I124">
        <v>5</v>
      </c>
      <c r="J124">
        <v>0</v>
      </c>
      <c r="K124">
        <v>1567</v>
      </c>
      <c r="L124">
        <v>3386200</v>
      </c>
      <c r="M124">
        <v>5191831</v>
      </c>
      <c r="N124">
        <f t="shared" si="6"/>
        <v>0.6522169153811054</v>
      </c>
      <c r="O124" s="8">
        <v>0.0682371</v>
      </c>
      <c r="P124" s="8">
        <v>0.0018857</v>
      </c>
      <c r="Q124">
        <f t="shared" si="7"/>
        <v>23</v>
      </c>
    </row>
    <row r="125" spans="1:17" ht="12.75">
      <c r="A125">
        <v>139</v>
      </c>
      <c r="B125" t="s">
        <v>107</v>
      </c>
      <c r="C125">
        <v>1939</v>
      </c>
      <c r="D125">
        <v>1945</v>
      </c>
      <c r="E125" s="8">
        <v>0.9067031136156358</v>
      </c>
      <c r="F125" s="5" t="s">
        <v>21</v>
      </c>
      <c r="G125" s="81" t="s">
        <v>21</v>
      </c>
      <c r="H125" s="15">
        <v>0</v>
      </c>
      <c r="I125">
        <v>5</v>
      </c>
      <c r="J125">
        <v>0</v>
      </c>
      <c r="K125">
        <v>2175</v>
      </c>
      <c r="L125">
        <v>5637000</v>
      </c>
      <c r="M125">
        <v>10639683</v>
      </c>
      <c r="N125">
        <f t="shared" si="6"/>
        <v>0.5298090178062635</v>
      </c>
      <c r="O125" s="8">
        <v>0.1779559</v>
      </c>
      <c r="P125" s="8">
        <v>0.0183111</v>
      </c>
      <c r="Q125">
        <f t="shared" si="7"/>
        <v>24</v>
      </c>
    </row>
    <row r="126" spans="1:17" ht="12.75">
      <c r="A126">
        <v>13</v>
      </c>
      <c r="B126" t="s">
        <v>144</v>
      </c>
      <c r="C126">
        <v>1848</v>
      </c>
      <c r="D126">
        <v>1848</v>
      </c>
      <c r="E126" s="8">
        <v>0.8940127900037573</v>
      </c>
      <c r="F126" s="5" t="s">
        <v>20</v>
      </c>
      <c r="G126" s="81" t="s">
        <v>202</v>
      </c>
      <c r="H126" s="15">
        <v>1</v>
      </c>
      <c r="I126">
        <v>0</v>
      </c>
      <c r="J126">
        <v>0</v>
      </c>
      <c r="K126">
        <v>247</v>
      </c>
      <c r="L126">
        <v>2500</v>
      </c>
      <c r="M126">
        <v>3500</v>
      </c>
      <c r="N126">
        <f t="shared" si="6"/>
        <v>0.7142857142857143</v>
      </c>
      <c r="O126" s="8">
        <v>0.0485381</v>
      </c>
      <c r="P126" s="8">
        <v>0.0057543</v>
      </c>
      <c r="Q126">
        <f t="shared" si="7"/>
        <v>25</v>
      </c>
    </row>
    <row r="127" spans="1:17" ht="12.75">
      <c r="A127">
        <v>88</v>
      </c>
      <c r="B127" t="s">
        <v>103</v>
      </c>
      <c r="C127">
        <v>1906</v>
      </c>
      <c r="D127">
        <v>1906</v>
      </c>
      <c r="E127" s="8">
        <v>0.5425877422734415</v>
      </c>
      <c r="F127" s="5" t="s">
        <v>20</v>
      </c>
      <c r="G127" s="81" t="s">
        <v>7</v>
      </c>
      <c r="H127" s="15">
        <v>0</v>
      </c>
      <c r="I127">
        <v>0</v>
      </c>
      <c r="J127">
        <v>2</v>
      </c>
      <c r="K127">
        <v>55</v>
      </c>
      <c r="L127">
        <v>400</v>
      </c>
      <c r="M127">
        <v>600</v>
      </c>
      <c r="N127">
        <f t="shared" si="6"/>
        <v>0.6666666666666666</v>
      </c>
      <c r="O127" s="8">
        <v>0.0005179</v>
      </c>
      <c r="P127" s="8">
        <v>0.0004366</v>
      </c>
      <c r="Q127">
        <f t="shared" si="7"/>
        <v>26</v>
      </c>
    </row>
    <row r="128" spans="1:17" ht="12.75">
      <c r="A128">
        <v>133</v>
      </c>
      <c r="B128" t="s">
        <v>165</v>
      </c>
      <c r="C128">
        <v>1938</v>
      </c>
      <c r="D128">
        <v>1938</v>
      </c>
      <c r="E128" s="8">
        <v>0.7355863796809609</v>
      </c>
      <c r="F128" s="5" t="s">
        <v>21</v>
      </c>
      <c r="G128" s="81" t="s">
        <v>7</v>
      </c>
      <c r="H128" s="15">
        <v>1</v>
      </c>
      <c r="I128">
        <v>0</v>
      </c>
      <c r="J128">
        <v>0</v>
      </c>
      <c r="K128">
        <v>14</v>
      </c>
      <c r="L128">
        <v>1200</v>
      </c>
      <c r="M128">
        <v>526</v>
      </c>
      <c r="N128">
        <f t="shared" si="6"/>
        <v>2.2813688212927756</v>
      </c>
      <c r="O128" s="8">
        <v>0.1643592</v>
      </c>
      <c r="P128" s="8">
        <v>0.0590805</v>
      </c>
      <c r="Q128">
        <f t="shared" si="7"/>
        <v>27</v>
      </c>
    </row>
    <row r="129" spans="1:17" ht="12.75">
      <c r="A129">
        <v>166</v>
      </c>
      <c r="B129" t="s">
        <v>83</v>
      </c>
      <c r="C129">
        <v>1965</v>
      </c>
      <c r="D129">
        <v>1965</v>
      </c>
      <c r="E129" s="8">
        <v>0.17617369669069474</v>
      </c>
      <c r="F129" s="5" t="s">
        <v>20</v>
      </c>
      <c r="G129" s="81" t="s">
        <v>7</v>
      </c>
      <c r="H129" s="15">
        <v>1</v>
      </c>
      <c r="I129">
        <v>0</v>
      </c>
      <c r="J129">
        <v>0</v>
      </c>
      <c r="K129">
        <v>50</v>
      </c>
      <c r="L129">
        <v>3800</v>
      </c>
      <c r="M129">
        <v>3261</v>
      </c>
      <c r="N129">
        <f t="shared" si="6"/>
        <v>1.1652867218644587</v>
      </c>
      <c r="O129" s="8">
        <v>0.0111593</v>
      </c>
      <c r="P129" s="8">
        <v>0.0521833</v>
      </c>
      <c r="Q129">
        <f t="shared" si="7"/>
        <v>28</v>
      </c>
    </row>
    <row r="130" spans="1:17" ht="12.75">
      <c r="A130">
        <v>172</v>
      </c>
      <c r="B130" t="s">
        <v>167</v>
      </c>
      <c r="C130">
        <v>1969</v>
      </c>
      <c r="D130">
        <v>1970</v>
      </c>
      <c r="E130" s="8">
        <v>0.7869404082593094</v>
      </c>
      <c r="F130" s="5" t="s">
        <v>5</v>
      </c>
      <c r="G130" s="81" t="s">
        <v>7</v>
      </c>
      <c r="H130" s="15">
        <v>1</v>
      </c>
      <c r="I130">
        <v>0</v>
      </c>
      <c r="J130">
        <v>0</v>
      </c>
      <c r="K130">
        <v>520</v>
      </c>
      <c r="L130">
        <v>5000</v>
      </c>
      <c r="M130">
        <v>368</v>
      </c>
      <c r="N130">
        <f t="shared" si="6"/>
        <v>13.58695652173913</v>
      </c>
      <c r="O130" s="8">
        <v>0.0066886</v>
      </c>
      <c r="P130" s="8">
        <v>0.0018109</v>
      </c>
      <c r="Q130">
        <f t="shared" si="7"/>
        <v>29</v>
      </c>
    </row>
    <row r="131" spans="1:17" ht="12.75">
      <c r="A131">
        <v>175</v>
      </c>
      <c r="B131" t="s">
        <v>168</v>
      </c>
      <c r="C131">
        <v>1969</v>
      </c>
      <c r="D131">
        <v>1969</v>
      </c>
      <c r="E131" s="8">
        <v>0.4169141785211818</v>
      </c>
      <c r="F131" s="5" t="s">
        <v>21</v>
      </c>
      <c r="G131" s="81" t="s">
        <v>7</v>
      </c>
      <c r="H131" s="15">
        <v>1</v>
      </c>
      <c r="I131">
        <v>0</v>
      </c>
      <c r="J131">
        <v>0</v>
      </c>
      <c r="K131">
        <v>5</v>
      </c>
      <c r="L131">
        <v>1200</v>
      </c>
      <c r="M131">
        <v>700</v>
      </c>
      <c r="N131">
        <f t="shared" si="6"/>
        <v>1.7142857142857142</v>
      </c>
      <c r="O131" s="8">
        <v>0.0002667</v>
      </c>
      <c r="P131" s="8">
        <v>0.000373</v>
      </c>
      <c r="Q131">
        <f t="shared" si="7"/>
        <v>30</v>
      </c>
    </row>
    <row r="132" spans="1:17" ht="12.75">
      <c r="A132">
        <v>205</v>
      </c>
      <c r="B132" t="s">
        <v>173</v>
      </c>
      <c r="C132">
        <v>1982</v>
      </c>
      <c r="D132">
        <v>1982</v>
      </c>
      <c r="E132" s="8">
        <v>0.4783993989397966</v>
      </c>
      <c r="F132" s="5" t="s">
        <v>5</v>
      </c>
      <c r="G132" s="81" t="s">
        <v>7</v>
      </c>
      <c r="H132" s="15">
        <v>1</v>
      </c>
      <c r="I132">
        <v>0</v>
      </c>
      <c r="J132">
        <v>0</v>
      </c>
      <c r="K132">
        <v>138</v>
      </c>
      <c r="L132">
        <v>1000</v>
      </c>
      <c r="M132">
        <v>235</v>
      </c>
      <c r="N132">
        <f t="shared" si="6"/>
        <v>4.25531914893617</v>
      </c>
      <c r="O132" s="8">
        <v>0.0034384</v>
      </c>
      <c r="P132" s="8">
        <v>0.0037489</v>
      </c>
      <c r="Q132">
        <f t="shared" si="7"/>
        <v>31</v>
      </c>
    </row>
    <row r="133" spans="1:17" ht="12.75">
      <c r="A133">
        <v>208</v>
      </c>
      <c r="B133" t="s">
        <v>171</v>
      </c>
      <c r="C133">
        <v>1987</v>
      </c>
      <c r="D133">
        <v>1987</v>
      </c>
      <c r="E133" s="8">
        <v>0.8930262159086979</v>
      </c>
      <c r="F133" s="5" t="s">
        <v>5</v>
      </c>
      <c r="G133" s="81" t="s">
        <v>7</v>
      </c>
      <c r="H133" s="15">
        <v>1</v>
      </c>
      <c r="I133">
        <v>0</v>
      </c>
      <c r="J133">
        <v>0</v>
      </c>
      <c r="K133">
        <v>33</v>
      </c>
      <c r="L133">
        <v>1800</v>
      </c>
      <c r="M133">
        <v>2200</v>
      </c>
      <c r="N133">
        <f t="shared" si="6"/>
        <v>0.8181818181818182</v>
      </c>
      <c r="O133" s="8">
        <v>0.1084675</v>
      </c>
      <c r="P133" s="8">
        <v>0.0129931</v>
      </c>
      <c r="Q133">
        <f t="shared" si="7"/>
        <v>32</v>
      </c>
    </row>
    <row r="134" spans="1:17" ht="12.75">
      <c r="A134">
        <v>10</v>
      </c>
      <c r="B134" t="s">
        <v>87</v>
      </c>
      <c r="C134">
        <v>1848</v>
      </c>
      <c r="D134">
        <v>1848</v>
      </c>
      <c r="E134" s="8">
        <v>0.19477119476060417</v>
      </c>
      <c r="F134" s="5" t="s">
        <v>21</v>
      </c>
      <c r="G134" s="81" t="s">
        <v>7</v>
      </c>
      <c r="H134" s="15">
        <v>0</v>
      </c>
      <c r="I134">
        <v>3</v>
      </c>
      <c r="J134">
        <v>0</v>
      </c>
      <c r="K134">
        <v>143</v>
      </c>
      <c r="L134">
        <v>3600</v>
      </c>
      <c r="M134">
        <v>3927</v>
      </c>
      <c r="N134">
        <f t="shared" si="6"/>
        <v>0.9167303284950343</v>
      </c>
      <c r="O134" s="8">
        <v>0.0183909</v>
      </c>
      <c r="P134" s="8">
        <v>0.0760322</v>
      </c>
      <c r="Q134">
        <f t="shared" si="7"/>
        <v>33</v>
      </c>
    </row>
    <row r="135" spans="1:17" ht="12.75">
      <c r="A135">
        <v>181</v>
      </c>
      <c r="B135" t="s">
        <v>114</v>
      </c>
      <c r="C135">
        <v>1973</v>
      </c>
      <c r="D135">
        <v>1973</v>
      </c>
      <c r="E135" s="8">
        <v>0.8019412097638516</v>
      </c>
      <c r="F135" s="5" t="s">
        <v>21</v>
      </c>
      <c r="G135" s="81" t="s">
        <v>7</v>
      </c>
      <c r="H135" s="15">
        <v>0</v>
      </c>
      <c r="I135">
        <v>3</v>
      </c>
      <c r="J135">
        <v>1</v>
      </c>
      <c r="K135">
        <v>19</v>
      </c>
      <c r="L135">
        <v>13401</v>
      </c>
      <c r="M135">
        <v>3000</v>
      </c>
      <c r="N135">
        <f t="shared" si="6"/>
        <v>4.467</v>
      </c>
      <c r="O135" s="8">
        <v>0.0133188</v>
      </c>
      <c r="P135" s="8">
        <v>0.0032894</v>
      </c>
      <c r="Q135">
        <f t="shared" si="7"/>
        <v>34</v>
      </c>
    </row>
    <row r="136" spans="1:17" ht="12.75">
      <c r="A136">
        <v>52</v>
      </c>
      <c r="B136" t="s">
        <v>97</v>
      </c>
      <c r="C136">
        <v>1865</v>
      </c>
      <c r="D136">
        <v>1866</v>
      </c>
      <c r="E136" s="8">
        <v>0.9288763259582288</v>
      </c>
      <c r="F136" s="5" t="s">
        <v>21</v>
      </c>
      <c r="G136" s="81" t="s">
        <v>7</v>
      </c>
      <c r="H136" s="15">
        <v>0</v>
      </c>
      <c r="I136">
        <v>4</v>
      </c>
      <c r="J136">
        <v>0</v>
      </c>
      <c r="K136">
        <v>197</v>
      </c>
      <c r="L136">
        <v>300</v>
      </c>
      <c r="M136">
        <v>700</v>
      </c>
      <c r="N136">
        <f t="shared" si="6"/>
        <v>0.42857142857142855</v>
      </c>
      <c r="O136" s="8">
        <v>0.0211298</v>
      </c>
      <c r="P136" s="8">
        <v>0.0016179</v>
      </c>
      <c r="Q136">
        <f t="shared" si="7"/>
        <v>35</v>
      </c>
    </row>
    <row r="137" spans="1:17" ht="12.75">
      <c r="A137">
        <v>151</v>
      </c>
      <c r="B137" t="s">
        <v>109</v>
      </c>
      <c r="C137">
        <v>1950</v>
      </c>
      <c r="D137">
        <v>1953</v>
      </c>
      <c r="E137" s="8">
        <v>0.36052116384257077</v>
      </c>
      <c r="F137" s="5" t="s">
        <v>5</v>
      </c>
      <c r="G137" s="81" t="s">
        <v>7</v>
      </c>
      <c r="H137" s="15">
        <v>0</v>
      </c>
      <c r="I137">
        <v>5</v>
      </c>
      <c r="J137">
        <v>0</v>
      </c>
      <c r="K137">
        <v>1130</v>
      </c>
      <c r="L137">
        <v>739191</v>
      </c>
      <c r="M137">
        <v>170642</v>
      </c>
      <c r="N137">
        <f t="shared" si="6"/>
        <v>4.331823349468478</v>
      </c>
      <c r="O137" s="8">
        <v>0.0026702</v>
      </c>
      <c r="P137" s="8">
        <v>0.0047363</v>
      </c>
      <c r="Q137">
        <f t="shared" si="7"/>
        <v>36</v>
      </c>
    </row>
    <row r="138" spans="1:17" ht="12.75">
      <c r="A138">
        <v>46</v>
      </c>
      <c r="B138" t="s">
        <v>66</v>
      </c>
      <c r="C138">
        <v>1864</v>
      </c>
      <c r="D138">
        <v>1864</v>
      </c>
      <c r="E138" s="8">
        <v>0.9688964742707553</v>
      </c>
      <c r="F138" s="5" t="s">
        <v>20</v>
      </c>
      <c r="G138" s="81" t="s">
        <v>9</v>
      </c>
      <c r="H138" s="15">
        <v>0</v>
      </c>
      <c r="I138">
        <v>0</v>
      </c>
      <c r="J138">
        <v>1</v>
      </c>
      <c r="K138">
        <v>111</v>
      </c>
      <c r="L138">
        <v>1500</v>
      </c>
      <c r="M138">
        <v>3000</v>
      </c>
      <c r="N138">
        <f t="shared" si="6"/>
        <v>0.5</v>
      </c>
      <c r="O138" s="8">
        <v>0.09645190000000001</v>
      </c>
      <c r="P138" s="8">
        <v>0.0030963</v>
      </c>
      <c r="Q138">
        <f t="shared" si="7"/>
        <v>37</v>
      </c>
    </row>
    <row r="139" spans="1:17" ht="12.75">
      <c r="A139">
        <v>118</v>
      </c>
      <c r="B139" t="s">
        <v>160</v>
      </c>
      <c r="C139">
        <v>1929</v>
      </c>
      <c r="D139">
        <v>1929</v>
      </c>
      <c r="E139" s="8">
        <v>0.5136691288496333</v>
      </c>
      <c r="F139" s="5" t="s">
        <v>20</v>
      </c>
      <c r="G139" s="81" t="s">
        <v>9</v>
      </c>
      <c r="H139" s="15">
        <v>1</v>
      </c>
      <c r="I139">
        <v>0</v>
      </c>
      <c r="J139">
        <v>0</v>
      </c>
      <c r="K139">
        <v>109</v>
      </c>
      <c r="L139">
        <v>200</v>
      </c>
      <c r="M139">
        <v>3000</v>
      </c>
      <c r="N139">
        <f t="shared" si="6"/>
        <v>0.06666666666666667</v>
      </c>
      <c r="O139" s="8">
        <v>0.1337485</v>
      </c>
      <c r="P139" s="8">
        <v>0.1266302</v>
      </c>
      <c r="Q139">
        <f t="shared" si="7"/>
        <v>38</v>
      </c>
    </row>
    <row r="140" spans="1:17" ht="12.75">
      <c r="A140">
        <v>125</v>
      </c>
      <c r="B140" t="s">
        <v>163</v>
      </c>
      <c r="C140">
        <v>1934</v>
      </c>
      <c r="D140">
        <v>1934</v>
      </c>
      <c r="E140" s="8">
        <v>0.3739313244569026</v>
      </c>
      <c r="F140" s="5" t="s">
        <v>20</v>
      </c>
      <c r="G140" s="81" t="s">
        <v>9</v>
      </c>
      <c r="H140" s="15">
        <v>1</v>
      </c>
      <c r="I140">
        <v>0</v>
      </c>
      <c r="J140">
        <v>0</v>
      </c>
      <c r="K140">
        <v>55</v>
      </c>
      <c r="L140">
        <v>100</v>
      </c>
      <c r="M140">
        <v>2000</v>
      </c>
      <c r="N140">
        <f t="shared" si="6"/>
        <v>0.05</v>
      </c>
      <c r="O140" s="8">
        <v>0.0005336</v>
      </c>
      <c r="P140" s="8">
        <v>0.0008934</v>
      </c>
      <c r="Q140">
        <f t="shared" si="7"/>
        <v>39</v>
      </c>
    </row>
    <row r="141" spans="1:17" ht="12.75">
      <c r="A141">
        <v>130</v>
      </c>
      <c r="B141" t="s">
        <v>78</v>
      </c>
      <c r="C141">
        <v>1937</v>
      </c>
      <c r="D141">
        <v>1941</v>
      </c>
      <c r="E141" s="8">
        <v>0.31298336616814787</v>
      </c>
      <c r="F141" s="5" t="s">
        <v>20</v>
      </c>
      <c r="G141" s="81" t="s">
        <v>9</v>
      </c>
      <c r="H141" s="15">
        <v>1</v>
      </c>
      <c r="I141">
        <v>0</v>
      </c>
      <c r="J141">
        <v>0</v>
      </c>
      <c r="K141">
        <v>1615</v>
      </c>
      <c r="L141">
        <v>250000</v>
      </c>
      <c r="M141">
        <v>750000</v>
      </c>
      <c r="N141">
        <f t="shared" si="6"/>
        <v>0.3333333333333333</v>
      </c>
      <c r="O141" s="8">
        <v>0.0534113</v>
      </c>
      <c r="P141" s="8">
        <v>0.1172409</v>
      </c>
      <c r="Q141">
        <f t="shared" si="7"/>
        <v>40</v>
      </c>
    </row>
    <row r="142" spans="1:17" ht="12.75">
      <c r="A142">
        <v>1</v>
      </c>
      <c r="B142" t="s">
        <v>141</v>
      </c>
      <c r="C142">
        <v>1823</v>
      </c>
      <c r="D142">
        <v>1823</v>
      </c>
      <c r="E142" s="8">
        <v>0.8294401951354046</v>
      </c>
      <c r="F142" s="5" t="s">
        <v>20</v>
      </c>
      <c r="G142" s="81" t="s">
        <v>20</v>
      </c>
      <c r="H142" s="15">
        <v>1</v>
      </c>
      <c r="I142">
        <v>0</v>
      </c>
      <c r="J142">
        <v>0</v>
      </c>
      <c r="K142">
        <v>221</v>
      </c>
      <c r="L142">
        <v>400</v>
      </c>
      <c r="M142">
        <v>600</v>
      </c>
      <c r="N142">
        <f t="shared" si="6"/>
        <v>0.6666666666666666</v>
      </c>
      <c r="O142" s="8">
        <v>0.1467643</v>
      </c>
      <c r="P142" s="8">
        <v>0.0301795</v>
      </c>
      <c r="Q142">
        <f t="shared" si="7"/>
        <v>41</v>
      </c>
    </row>
    <row r="143" spans="1:17" ht="12.75">
      <c r="A143">
        <v>4</v>
      </c>
      <c r="B143" t="s">
        <v>142</v>
      </c>
      <c r="C143">
        <v>1828</v>
      </c>
      <c r="D143">
        <v>1829</v>
      </c>
      <c r="E143" s="8">
        <v>0.7285187792059701</v>
      </c>
      <c r="F143" s="5" t="s">
        <v>20</v>
      </c>
      <c r="G143" s="81" t="s">
        <v>20</v>
      </c>
      <c r="H143" s="15">
        <v>1</v>
      </c>
      <c r="I143">
        <v>0</v>
      </c>
      <c r="J143">
        <v>0</v>
      </c>
      <c r="K143">
        <v>507</v>
      </c>
      <c r="L143">
        <v>50000</v>
      </c>
      <c r="M143">
        <v>80000</v>
      </c>
      <c r="N143">
        <f t="shared" si="6"/>
        <v>0.625</v>
      </c>
      <c r="O143" s="8">
        <v>0.1525648</v>
      </c>
      <c r="P143" s="8">
        <v>0.056853</v>
      </c>
      <c r="Q143">
        <f t="shared" si="7"/>
        <v>42</v>
      </c>
    </row>
    <row r="144" spans="1:17" ht="12.75">
      <c r="A144">
        <v>7</v>
      </c>
      <c r="B144" t="s">
        <v>143</v>
      </c>
      <c r="C144">
        <v>1846</v>
      </c>
      <c r="D144">
        <v>1848</v>
      </c>
      <c r="E144" s="8">
        <v>0.8218463744627437</v>
      </c>
      <c r="F144" s="5" t="s">
        <v>20</v>
      </c>
      <c r="G144" s="81" t="s">
        <v>20</v>
      </c>
      <c r="H144" s="15">
        <v>1</v>
      </c>
      <c r="I144">
        <v>0</v>
      </c>
      <c r="J144">
        <v>0</v>
      </c>
      <c r="K144">
        <v>632</v>
      </c>
      <c r="L144">
        <v>13283</v>
      </c>
      <c r="M144">
        <v>6000</v>
      </c>
      <c r="N144">
        <f t="shared" si="6"/>
        <v>2.2138333333333335</v>
      </c>
      <c r="O144" s="8">
        <v>0.0827573</v>
      </c>
      <c r="P144" s="8">
        <v>0.0179395</v>
      </c>
      <c r="Q144">
        <f t="shared" si="7"/>
        <v>43</v>
      </c>
    </row>
    <row r="145" spans="1:17" ht="12.75">
      <c r="A145">
        <v>25</v>
      </c>
      <c r="B145" t="s">
        <v>52</v>
      </c>
      <c r="C145">
        <v>1856</v>
      </c>
      <c r="D145">
        <v>1857</v>
      </c>
      <c r="E145" s="8">
        <v>0.980779417203299</v>
      </c>
      <c r="F145" s="5" t="s">
        <v>20</v>
      </c>
      <c r="G145" s="81" t="s">
        <v>20</v>
      </c>
      <c r="H145" s="15">
        <v>1</v>
      </c>
      <c r="I145">
        <v>0</v>
      </c>
      <c r="J145">
        <v>0</v>
      </c>
      <c r="K145">
        <v>141</v>
      </c>
      <c r="L145">
        <v>500</v>
      </c>
      <c r="M145">
        <v>1500</v>
      </c>
      <c r="N145">
        <f t="shared" si="6"/>
        <v>0.3333333333333333</v>
      </c>
      <c r="O145" s="8">
        <v>0.2956996</v>
      </c>
      <c r="P145" s="8">
        <v>0.0057949</v>
      </c>
      <c r="Q145">
        <f t="shared" si="7"/>
        <v>44</v>
      </c>
    </row>
    <row r="146" spans="1:17" ht="12.75">
      <c r="A146">
        <v>31</v>
      </c>
      <c r="B146" t="s">
        <v>146</v>
      </c>
      <c r="C146">
        <v>1859</v>
      </c>
      <c r="D146">
        <v>1860</v>
      </c>
      <c r="E146" s="8">
        <v>0.9081070244114609</v>
      </c>
      <c r="F146" s="5" t="s">
        <v>20</v>
      </c>
      <c r="G146" s="81" t="s">
        <v>20</v>
      </c>
      <c r="H146" s="15">
        <v>1</v>
      </c>
      <c r="I146">
        <v>0</v>
      </c>
      <c r="J146">
        <v>0</v>
      </c>
      <c r="K146">
        <v>156</v>
      </c>
      <c r="L146">
        <v>4000</v>
      </c>
      <c r="M146">
        <v>6000</v>
      </c>
      <c r="N146">
        <f t="shared" si="6"/>
        <v>0.6666666666666666</v>
      </c>
      <c r="O146" s="8">
        <v>0.0267245</v>
      </c>
      <c r="P146" s="8">
        <v>0.0027043</v>
      </c>
      <c r="Q146">
        <f t="shared" si="7"/>
        <v>45</v>
      </c>
    </row>
    <row r="147" spans="1:17" ht="12.75">
      <c r="A147">
        <v>34</v>
      </c>
      <c r="B147" t="s">
        <v>147</v>
      </c>
      <c r="C147">
        <v>1860</v>
      </c>
      <c r="D147">
        <v>1860</v>
      </c>
      <c r="E147" s="8">
        <v>0.8617575609800151</v>
      </c>
      <c r="F147" s="5" t="s">
        <v>20</v>
      </c>
      <c r="G147" s="81" t="s">
        <v>20</v>
      </c>
      <c r="H147" s="15">
        <v>1</v>
      </c>
      <c r="I147">
        <v>0</v>
      </c>
      <c r="J147">
        <v>0</v>
      </c>
      <c r="K147">
        <v>19</v>
      </c>
      <c r="L147">
        <v>300</v>
      </c>
      <c r="M147">
        <v>700</v>
      </c>
      <c r="N147">
        <f t="shared" si="6"/>
        <v>0.42857142857142855</v>
      </c>
      <c r="O147" s="8">
        <v>0.0286275</v>
      </c>
      <c r="P147" s="8">
        <v>0.0045924</v>
      </c>
      <c r="Q147">
        <f t="shared" si="7"/>
        <v>46</v>
      </c>
    </row>
    <row r="148" spans="1:17" ht="12.75">
      <c r="A148">
        <v>37</v>
      </c>
      <c r="B148" t="s">
        <v>148</v>
      </c>
      <c r="C148">
        <v>1860</v>
      </c>
      <c r="D148">
        <v>1861</v>
      </c>
      <c r="E148" s="8">
        <v>0.64720071982782</v>
      </c>
      <c r="F148" s="5" t="s">
        <v>20</v>
      </c>
      <c r="G148" s="81" t="s">
        <v>20</v>
      </c>
      <c r="H148" s="15">
        <v>1</v>
      </c>
      <c r="I148">
        <v>0</v>
      </c>
      <c r="J148">
        <v>0</v>
      </c>
      <c r="K148">
        <v>97</v>
      </c>
      <c r="L148">
        <v>600</v>
      </c>
      <c r="M148">
        <v>400</v>
      </c>
      <c r="N148">
        <f t="shared" si="6"/>
        <v>1.5</v>
      </c>
      <c r="O148" s="8">
        <v>0.0286275</v>
      </c>
      <c r="P148" s="8">
        <v>0.0156053</v>
      </c>
      <c r="Q148">
        <f t="shared" si="7"/>
        <v>47</v>
      </c>
    </row>
    <row r="149" spans="1:17" ht="12.75">
      <c r="A149">
        <v>43</v>
      </c>
      <c r="B149" t="s">
        <v>149</v>
      </c>
      <c r="C149">
        <v>1863</v>
      </c>
      <c r="D149">
        <v>1863</v>
      </c>
      <c r="E149" s="8">
        <v>0.7650384651033459</v>
      </c>
      <c r="F149" s="5" t="s">
        <v>20</v>
      </c>
      <c r="G149" s="81" t="s">
        <v>20</v>
      </c>
      <c r="H149" s="15">
        <v>1</v>
      </c>
      <c r="I149">
        <v>0</v>
      </c>
      <c r="J149">
        <v>0</v>
      </c>
      <c r="K149">
        <v>15</v>
      </c>
      <c r="L149">
        <v>300</v>
      </c>
      <c r="M149">
        <v>700</v>
      </c>
      <c r="N149">
        <f t="shared" si="6"/>
        <v>0.42857142857142855</v>
      </c>
      <c r="O149" s="8">
        <v>0.0008254</v>
      </c>
      <c r="P149" s="8">
        <v>0.0002535</v>
      </c>
      <c r="Q149">
        <f t="shared" si="7"/>
        <v>48</v>
      </c>
    </row>
    <row r="150" spans="1:17" ht="12.75">
      <c r="A150">
        <v>58</v>
      </c>
      <c r="B150" t="s">
        <v>181</v>
      </c>
      <c r="C150">
        <v>1870</v>
      </c>
      <c r="D150">
        <v>1871</v>
      </c>
      <c r="E150" s="8">
        <v>0.768</v>
      </c>
      <c r="F150" s="5" t="s">
        <v>20</v>
      </c>
      <c r="G150" s="81" t="s">
        <v>20</v>
      </c>
      <c r="H150" s="15">
        <v>0</v>
      </c>
      <c r="I150" s="15">
        <v>0</v>
      </c>
      <c r="J150" s="15">
        <v>1</v>
      </c>
      <c r="K150" s="15">
        <v>223</v>
      </c>
      <c r="L150">
        <v>52313</v>
      </c>
      <c r="M150">
        <v>152000</v>
      </c>
      <c r="N150">
        <f t="shared" si="6"/>
        <v>0.34416447368421055</v>
      </c>
      <c r="O150" s="8">
        <f>O142+O143+O146+O148</f>
        <v>0.35468109999999997</v>
      </c>
      <c r="P150" s="8">
        <f>O144</f>
        <v>0.0827573</v>
      </c>
      <c r="Q150">
        <f t="shared" si="7"/>
        <v>49</v>
      </c>
    </row>
    <row r="151" spans="1:17" ht="12.75">
      <c r="A151">
        <v>60</v>
      </c>
      <c r="B151" t="s">
        <v>150</v>
      </c>
      <c r="C151">
        <v>1876</v>
      </c>
      <c r="D151">
        <v>1876</v>
      </c>
      <c r="E151" s="8">
        <v>0.47999297999297996</v>
      </c>
      <c r="F151" s="5" t="s">
        <v>20</v>
      </c>
      <c r="G151" s="81" t="s">
        <v>20</v>
      </c>
      <c r="H151" s="15">
        <v>1</v>
      </c>
      <c r="I151">
        <v>0</v>
      </c>
      <c r="J151">
        <v>0</v>
      </c>
      <c r="K151">
        <v>30</v>
      </c>
      <c r="L151">
        <v>2000</v>
      </c>
      <c r="M151">
        <v>2000</v>
      </c>
      <c r="N151">
        <f t="shared" si="6"/>
        <v>1</v>
      </c>
      <c r="O151" s="8">
        <v>0.0002735</v>
      </c>
      <c r="P151" s="8">
        <v>0.0002963</v>
      </c>
      <c r="Q151">
        <f t="shared" si="7"/>
        <v>50</v>
      </c>
    </row>
    <row r="152" spans="1:17" ht="12.75">
      <c r="A152">
        <v>61</v>
      </c>
      <c r="B152" t="s">
        <v>142</v>
      </c>
      <c r="C152">
        <v>1877</v>
      </c>
      <c r="D152">
        <v>1878</v>
      </c>
      <c r="E152" s="8">
        <v>0.7969822950027192</v>
      </c>
      <c r="F152" s="5" t="s">
        <v>20</v>
      </c>
      <c r="G152" s="81" t="s">
        <v>20</v>
      </c>
      <c r="H152" s="15">
        <v>1</v>
      </c>
      <c r="I152">
        <v>0</v>
      </c>
      <c r="J152">
        <v>0</v>
      </c>
      <c r="K152">
        <v>267</v>
      </c>
      <c r="L152">
        <v>120000</v>
      </c>
      <c r="M152">
        <v>165000</v>
      </c>
      <c r="N152">
        <f t="shared" si="6"/>
        <v>0.7272727272727273</v>
      </c>
      <c r="O152" s="8">
        <v>0.1318926</v>
      </c>
      <c r="P152" s="8">
        <v>0.0335974</v>
      </c>
      <c r="Q152">
        <f t="shared" si="7"/>
        <v>51</v>
      </c>
    </row>
    <row r="153" spans="1:17" ht="12.75">
      <c r="A153">
        <v>65</v>
      </c>
      <c r="B153" t="s">
        <v>49</v>
      </c>
      <c r="C153">
        <v>1882</v>
      </c>
      <c r="D153">
        <v>1882</v>
      </c>
      <c r="E153" s="8">
        <v>0.9810956784759003</v>
      </c>
      <c r="F153" s="5" t="s">
        <v>20</v>
      </c>
      <c r="G153" s="81" t="s">
        <v>20</v>
      </c>
      <c r="H153" s="15">
        <v>1</v>
      </c>
      <c r="I153">
        <v>0</v>
      </c>
      <c r="J153">
        <v>0</v>
      </c>
      <c r="K153">
        <v>67</v>
      </c>
      <c r="L153">
        <v>67</v>
      </c>
      <c r="M153">
        <v>2165</v>
      </c>
      <c r="N153">
        <f t="shared" si="6"/>
        <v>0.03094688221709007</v>
      </c>
      <c r="O153" s="8">
        <v>0.2116762</v>
      </c>
      <c r="P153" s="8">
        <v>0.0040787</v>
      </c>
      <c r="Q153">
        <f t="shared" si="7"/>
        <v>52</v>
      </c>
    </row>
    <row r="154" spans="1:17" ht="12.75">
      <c r="A154">
        <v>67</v>
      </c>
      <c r="B154" t="s">
        <v>151</v>
      </c>
      <c r="C154">
        <v>1884</v>
      </c>
      <c r="D154">
        <v>1885</v>
      </c>
      <c r="E154" s="8">
        <v>0.39199288643269303</v>
      </c>
      <c r="F154" s="5" t="s">
        <v>20</v>
      </c>
      <c r="G154" s="81" t="s">
        <v>20</v>
      </c>
      <c r="H154" s="15">
        <v>1</v>
      </c>
      <c r="I154">
        <v>0</v>
      </c>
      <c r="J154">
        <v>0</v>
      </c>
      <c r="K154">
        <v>291</v>
      </c>
      <c r="L154">
        <v>2100</v>
      </c>
      <c r="M154">
        <v>10000</v>
      </c>
      <c r="N154">
        <f t="shared" si="6"/>
        <v>0.21</v>
      </c>
      <c r="O154" s="8">
        <v>0.1045231</v>
      </c>
      <c r="P154" s="8">
        <v>0.1621223</v>
      </c>
      <c r="Q154">
        <f t="shared" si="7"/>
        <v>53</v>
      </c>
    </row>
    <row r="155" spans="1:17" ht="12.75">
      <c r="A155">
        <v>72</v>
      </c>
      <c r="B155" t="s">
        <v>54</v>
      </c>
      <c r="C155">
        <v>1893</v>
      </c>
      <c r="D155">
        <v>1893</v>
      </c>
      <c r="E155" s="8">
        <v>0.9751782296490444</v>
      </c>
      <c r="F155" s="5" t="s">
        <v>20</v>
      </c>
      <c r="G155" s="81" t="s">
        <v>20</v>
      </c>
      <c r="H155" s="15">
        <v>1</v>
      </c>
      <c r="I155">
        <v>0</v>
      </c>
      <c r="J155">
        <v>0</v>
      </c>
      <c r="K155">
        <v>22</v>
      </c>
      <c r="L155">
        <v>250</v>
      </c>
      <c r="M155">
        <v>750</v>
      </c>
      <c r="N155">
        <f t="shared" si="6"/>
        <v>0.3333333333333333</v>
      </c>
      <c r="O155" s="8">
        <v>0.0946154</v>
      </c>
      <c r="P155" s="8">
        <v>0.0024083</v>
      </c>
      <c r="Q155">
        <f t="shared" si="7"/>
        <v>54</v>
      </c>
    </row>
    <row r="156" spans="1:17" ht="12.75">
      <c r="A156">
        <v>73</v>
      </c>
      <c r="B156" t="s">
        <v>78</v>
      </c>
      <c r="C156">
        <v>1894</v>
      </c>
      <c r="D156">
        <v>1895</v>
      </c>
      <c r="E156" s="8">
        <v>0.15497080833972227</v>
      </c>
      <c r="F156" s="5" t="s">
        <v>20</v>
      </c>
      <c r="G156" s="81" t="s">
        <v>20</v>
      </c>
      <c r="H156" s="15">
        <v>1</v>
      </c>
      <c r="I156">
        <v>0</v>
      </c>
      <c r="J156">
        <v>0</v>
      </c>
      <c r="K156">
        <v>242</v>
      </c>
      <c r="L156">
        <v>5000</v>
      </c>
      <c r="M156">
        <v>10000</v>
      </c>
      <c r="N156">
        <f t="shared" si="6"/>
        <v>0.5</v>
      </c>
      <c r="O156" s="8">
        <v>0.0282584</v>
      </c>
      <c r="P156" s="8">
        <v>0.1540882</v>
      </c>
      <c r="Q156">
        <f t="shared" si="7"/>
        <v>55</v>
      </c>
    </row>
    <row r="157" spans="1:17" ht="12.75">
      <c r="A157">
        <v>79</v>
      </c>
      <c r="B157" t="s">
        <v>153</v>
      </c>
      <c r="C157">
        <v>1898</v>
      </c>
      <c r="D157">
        <v>1898</v>
      </c>
      <c r="E157" s="8">
        <v>0.9205303952879911</v>
      </c>
      <c r="F157" s="5" t="s">
        <v>20</v>
      </c>
      <c r="G157" s="81" t="s">
        <v>20</v>
      </c>
      <c r="H157" s="15">
        <v>1</v>
      </c>
      <c r="I157">
        <v>0</v>
      </c>
      <c r="J157">
        <v>0</v>
      </c>
      <c r="K157">
        <v>114</v>
      </c>
      <c r="L157">
        <v>2910</v>
      </c>
      <c r="M157">
        <v>775</v>
      </c>
      <c r="N157">
        <f t="shared" si="6"/>
        <v>3.7548387096774194</v>
      </c>
      <c r="O157" s="8">
        <v>0.1970619</v>
      </c>
      <c r="P157" s="8">
        <v>0.0170124</v>
      </c>
      <c r="Q157">
        <f t="shared" si="7"/>
        <v>56</v>
      </c>
    </row>
    <row r="158" spans="1:17" ht="12.75">
      <c r="A158">
        <v>82</v>
      </c>
      <c r="B158" t="s">
        <v>102</v>
      </c>
      <c r="C158">
        <v>1900</v>
      </c>
      <c r="D158">
        <v>1900</v>
      </c>
      <c r="E158" s="8">
        <v>0.828197056718968</v>
      </c>
      <c r="F158" s="5" t="s">
        <v>20</v>
      </c>
      <c r="G158" s="81" t="s">
        <v>20</v>
      </c>
      <c r="H158" s="15">
        <v>0</v>
      </c>
      <c r="I158">
        <v>0</v>
      </c>
      <c r="J158">
        <v>1</v>
      </c>
      <c r="K158">
        <v>59</v>
      </c>
      <c r="L158">
        <v>1003</v>
      </c>
      <c r="M158">
        <v>2000</v>
      </c>
      <c r="N158">
        <f t="shared" si="6"/>
        <v>0.5015</v>
      </c>
      <c r="O158" s="8">
        <v>0.5783657</v>
      </c>
      <c r="P158" s="8">
        <v>0.1199774</v>
      </c>
      <c r="Q158">
        <f t="shared" si="7"/>
        <v>57</v>
      </c>
    </row>
    <row r="159" spans="1:17" ht="12.75">
      <c r="A159">
        <v>91</v>
      </c>
      <c r="B159" t="s">
        <v>104</v>
      </c>
      <c r="C159">
        <v>1907</v>
      </c>
      <c r="D159">
        <v>1907</v>
      </c>
      <c r="E159" s="8">
        <v>0.32402073732718895</v>
      </c>
      <c r="F159" s="5" t="s">
        <v>20</v>
      </c>
      <c r="G159" s="81" t="s">
        <v>20</v>
      </c>
      <c r="H159" s="15">
        <v>0</v>
      </c>
      <c r="I159">
        <v>0</v>
      </c>
      <c r="J159">
        <v>2</v>
      </c>
      <c r="K159">
        <v>64</v>
      </c>
      <c r="L159">
        <v>400</v>
      </c>
      <c r="M159">
        <v>600</v>
      </c>
      <c r="N159">
        <f t="shared" si="6"/>
        <v>0.6666666666666666</v>
      </c>
      <c r="O159" s="8">
        <v>0.000225</v>
      </c>
      <c r="P159" s="8">
        <v>0.00046939999999999997</v>
      </c>
      <c r="Q159">
        <f t="shared" si="7"/>
        <v>58</v>
      </c>
    </row>
    <row r="160" spans="1:17" ht="12.75">
      <c r="A160">
        <v>94</v>
      </c>
      <c r="B160" t="s">
        <v>146</v>
      </c>
      <c r="C160">
        <v>1909</v>
      </c>
      <c r="D160">
        <v>1910</v>
      </c>
      <c r="E160" s="8">
        <v>0.9221056375600214</v>
      </c>
      <c r="F160" s="5" t="s">
        <v>20</v>
      </c>
      <c r="G160" s="81" t="s">
        <v>20</v>
      </c>
      <c r="H160" s="15">
        <v>1</v>
      </c>
      <c r="I160">
        <v>0</v>
      </c>
      <c r="J160">
        <v>0</v>
      </c>
      <c r="K160">
        <v>260</v>
      </c>
      <c r="L160">
        <v>2000</v>
      </c>
      <c r="M160">
        <v>8000</v>
      </c>
      <c r="N160">
        <f t="shared" si="6"/>
        <v>0.25</v>
      </c>
      <c r="O160" s="8">
        <v>0.014518</v>
      </c>
      <c r="P160" s="8">
        <v>0.0012264</v>
      </c>
      <c r="Q160">
        <f t="shared" si="7"/>
        <v>59</v>
      </c>
    </row>
    <row r="161" spans="1:17" ht="12.75">
      <c r="A161">
        <v>100</v>
      </c>
      <c r="B161" t="s">
        <v>124</v>
      </c>
      <c r="C161">
        <v>1912</v>
      </c>
      <c r="D161">
        <v>1913</v>
      </c>
      <c r="E161" s="8">
        <v>0.3016588723197741</v>
      </c>
      <c r="F161" s="5" t="s">
        <v>20</v>
      </c>
      <c r="G161" s="81" t="s">
        <v>20</v>
      </c>
      <c r="H161" s="15">
        <v>0</v>
      </c>
      <c r="I161">
        <v>0</v>
      </c>
      <c r="J161">
        <v>1</v>
      </c>
      <c r="K161">
        <v>185</v>
      </c>
      <c r="L161">
        <v>52000</v>
      </c>
      <c r="M161">
        <v>30000</v>
      </c>
      <c r="N161">
        <f t="shared" si="6"/>
        <v>1.7333333333333334</v>
      </c>
      <c r="O161" s="8">
        <v>0.0068374</v>
      </c>
      <c r="P161" s="8">
        <v>0.0158286</v>
      </c>
      <c r="Q161">
        <f t="shared" si="7"/>
        <v>60</v>
      </c>
    </row>
    <row r="162" spans="1:17" ht="12.75">
      <c r="A162">
        <v>112</v>
      </c>
      <c r="B162" t="s">
        <v>125</v>
      </c>
      <c r="C162">
        <v>1919</v>
      </c>
      <c r="D162">
        <v>1919</v>
      </c>
      <c r="E162" s="8">
        <v>0.8248436972145479</v>
      </c>
      <c r="F162" s="5" t="s">
        <v>20</v>
      </c>
      <c r="G162" s="81" t="s">
        <v>20</v>
      </c>
      <c r="H162" s="15">
        <v>0</v>
      </c>
      <c r="I162">
        <v>0</v>
      </c>
      <c r="J162">
        <v>1</v>
      </c>
      <c r="K162">
        <v>111</v>
      </c>
      <c r="L162">
        <v>5000</v>
      </c>
      <c r="M162">
        <v>6000</v>
      </c>
      <c r="N162">
        <f t="shared" si="6"/>
        <v>0.8333333333333334</v>
      </c>
      <c r="O162" s="8">
        <v>0.0178238</v>
      </c>
      <c r="P162" s="8">
        <v>0.0037849</v>
      </c>
      <c r="Q162">
        <f t="shared" si="7"/>
        <v>61</v>
      </c>
    </row>
    <row r="163" spans="1:17" ht="12.75">
      <c r="A163">
        <v>117</v>
      </c>
      <c r="B163" t="s">
        <v>159</v>
      </c>
      <c r="C163">
        <v>1920</v>
      </c>
      <c r="D163">
        <v>1920</v>
      </c>
      <c r="E163" s="8">
        <v>0.9480555739747397</v>
      </c>
      <c r="F163" s="5" t="s">
        <v>20</v>
      </c>
      <c r="G163" s="81" t="s">
        <v>20</v>
      </c>
      <c r="H163" s="15">
        <v>1</v>
      </c>
      <c r="I163">
        <v>0</v>
      </c>
      <c r="J163">
        <v>0</v>
      </c>
      <c r="K163">
        <v>140</v>
      </c>
      <c r="L163">
        <v>500</v>
      </c>
      <c r="M163">
        <v>500</v>
      </c>
      <c r="N163">
        <f t="shared" si="6"/>
        <v>1</v>
      </c>
      <c r="O163" s="8">
        <v>0.0271653</v>
      </c>
      <c r="P163" s="8">
        <v>0.0014884</v>
      </c>
      <c r="Q163">
        <f t="shared" si="7"/>
        <v>62</v>
      </c>
    </row>
    <row r="164" spans="1:17" ht="12.75">
      <c r="A164">
        <v>121</v>
      </c>
      <c r="B164" t="s">
        <v>161</v>
      </c>
      <c r="C164">
        <v>1931</v>
      </c>
      <c r="D164">
        <v>1933</v>
      </c>
      <c r="E164" s="8">
        <v>0.24698252729322523</v>
      </c>
      <c r="F164" s="5" t="s">
        <v>20</v>
      </c>
      <c r="G164" s="81" t="s">
        <v>20</v>
      </c>
      <c r="H164" s="15">
        <v>1</v>
      </c>
      <c r="I164">
        <v>0</v>
      </c>
      <c r="J164">
        <v>0</v>
      </c>
      <c r="K164">
        <v>505</v>
      </c>
      <c r="L164">
        <v>10000</v>
      </c>
      <c r="M164">
        <v>50000</v>
      </c>
      <c r="N164">
        <f t="shared" si="6"/>
        <v>0.2</v>
      </c>
      <c r="O164" s="8">
        <v>0.0411423</v>
      </c>
      <c r="P164" s="8">
        <v>0.1254375</v>
      </c>
      <c r="Q164">
        <f t="shared" si="7"/>
        <v>63</v>
      </c>
    </row>
    <row r="165" spans="1:17" ht="12.75">
      <c r="A165">
        <v>124</v>
      </c>
      <c r="B165" t="s">
        <v>162</v>
      </c>
      <c r="C165">
        <v>1932</v>
      </c>
      <c r="D165">
        <v>1935</v>
      </c>
      <c r="E165" s="8">
        <v>0.3309332335889284</v>
      </c>
      <c r="F165" s="5" t="s">
        <v>20</v>
      </c>
      <c r="G165" s="81" t="s">
        <v>20</v>
      </c>
      <c r="H165" s="15">
        <v>1</v>
      </c>
      <c r="I165">
        <v>0</v>
      </c>
      <c r="J165">
        <v>0</v>
      </c>
      <c r="K165">
        <v>1093</v>
      </c>
      <c r="L165">
        <v>36000</v>
      </c>
      <c r="M165">
        <v>56661</v>
      </c>
      <c r="N165">
        <f t="shared" si="6"/>
        <v>0.6353576534124</v>
      </c>
      <c r="O165" s="8">
        <v>0.0003539</v>
      </c>
      <c r="P165" s="8">
        <v>0.0007155</v>
      </c>
      <c r="Q165">
        <f t="shared" si="7"/>
        <v>64</v>
      </c>
    </row>
    <row r="166" spans="1:17" ht="12.75">
      <c r="A166">
        <v>142</v>
      </c>
      <c r="B166" t="s">
        <v>42</v>
      </c>
      <c r="C166">
        <v>1939</v>
      </c>
      <c r="D166">
        <v>1940</v>
      </c>
      <c r="E166" s="8">
        <v>0.9871800002572719</v>
      </c>
      <c r="F166" s="5" t="s">
        <v>20</v>
      </c>
      <c r="G166" s="81" t="s">
        <v>20</v>
      </c>
      <c r="H166" s="15">
        <v>1</v>
      </c>
      <c r="I166">
        <v>0</v>
      </c>
      <c r="J166">
        <v>0</v>
      </c>
      <c r="K166">
        <v>104</v>
      </c>
      <c r="L166">
        <v>50000</v>
      </c>
      <c r="M166">
        <v>24900</v>
      </c>
      <c r="N166">
        <f aca="true" t="shared" si="8" ref="N166:N180">L166/M166</f>
        <v>2.0080321285140563</v>
      </c>
      <c r="O166" s="8">
        <v>0.1381359</v>
      </c>
      <c r="P166" s="8">
        <v>0.0017939</v>
      </c>
      <c r="Q166">
        <f t="shared" si="7"/>
        <v>65</v>
      </c>
    </row>
    <row r="167" spans="1:17" ht="12.75">
      <c r="A167">
        <v>145</v>
      </c>
      <c r="B167" t="s">
        <v>54</v>
      </c>
      <c r="C167">
        <v>1940</v>
      </c>
      <c r="D167">
        <v>1941</v>
      </c>
      <c r="E167" s="8">
        <v>0.04187408084983803</v>
      </c>
      <c r="F167" s="5" t="s">
        <v>20</v>
      </c>
      <c r="G167" s="81" t="s">
        <v>20</v>
      </c>
      <c r="H167" s="15">
        <v>1</v>
      </c>
      <c r="I167">
        <v>0</v>
      </c>
      <c r="J167">
        <v>0</v>
      </c>
      <c r="K167">
        <v>53</v>
      </c>
      <c r="L167">
        <v>700</v>
      </c>
      <c r="M167">
        <v>700</v>
      </c>
      <c r="N167">
        <f t="shared" si="8"/>
        <v>1</v>
      </c>
      <c r="O167" s="8">
        <v>0.0033143</v>
      </c>
      <c r="P167" s="8">
        <v>0.0758349</v>
      </c>
      <c r="Q167">
        <f aca="true" t="shared" si="9" ref="Q167:Q180">Q166+1</f>
        <v>66</v>
      </c>
    </row>
    <row r="168" spans="1:17" ht="12.75">
      <c r="A168">
        <v>154</v>
      </c>
      <c r="B168" t="s">
        <v>62</v>
      </c>
      <c r="C168">
        <v>1956</v>
      </c>
      <c r="D168">
        <v>1956</v>
      </c>
      <c r="E168" s="8">
        <v>0.9713255800154276</v>
      </c>
      <c r="F168" s="5" t="s">
        <v>20</v>
      </c>
      <c r="G168" s="81" t="s">
        <v>20</v>
      </c>
      <c r="H168" s="15">
        <v>1</v>
      </c>
      <c r="I168">
        <v>0</v>
      </c>
      <c r="J168">
        <v>0</v>
      </c>
      <c r="K168">
        <v>23</v>
      </c>
      <c r="L168">
        <v>1500</v>
      </c>
      <c r="M168">
        <v>2502</v>
      </c>
      <c r="N168">
        <f t="shared" si="8"/>
        <v>0.5995203836930456</v>
      </c>
      <c r="O168" s="8">
        <v>0.1702454</v>
      </c>
      <c r="P168" s="8">
        <v>0.0050258</v>
      </c>
      <c r="Q168">
        <f t="shared" si="9"/>
        <v>67</v>
      </c>
    </row>
    <row r="169" spans="1:17" ht="12.75">
      <c r="A169">
        <v>160</v>
      </c>
      <c r="B169" t="s">
        <v>166</v>
      </c>
      <c r="C169">
        <v>1962</v>
      </c>
      <c r="D169">
        <v>1962</v>
      </c>
      <c r="E169" s="8">
        <v>0.6784134036478943</v>
      </c>
      <c r="F169" s="5" t="s">
        <v>20</v>
      </c>
      <c r="G169" s="81" t="s">
        <v>20</v>
      </c>
      <c r="H169" s="15">
        <v>1</v>
      </c>
      <c r="I169">
        <v>0</v>
      </c>
      <c r="J169">
        <v>0</v>
      </c>
      <c r="K169">
        <v>34</v>
      </c>
      <c r="L169">
        <v>500</v>
      </c>
      <c r="M169">
        <v>1353</v>
      </c>
      <c r="N169">
        <f t="shared" si="8"/>
        <v>0.36954915003695493</v>
      </c>
      <c r="O169" s="8">
        <v>0.1038925</v>
      </c>
      <c r="P169" s="8">
        <v>0.0492479</v>
      </c>
      <c r="Q169">
        <f t="shared" si="9"/>
        <v>68</v>
      </c>
    </row>
    <row r="170" spans="1:17" ht="12.75">
      <c r="A170">
        <v>178</v>
      </c>
      <c r="B170" t="s">
        <v>169</v>
      </c>
      <c r="C170">
        <v>1971</v>
      </c>
      <c r="D170">
        <v>1971</v>
      </c>
      <c r="E170" s="8">
        <v>0.8598971805483704</v>
      </c>
      <c r="F170" s="5" t="s">
        <v>20</v>
      </c>
      <c r="G170" s="81" t="s">
        <v>20</v>
      </c>
      <c r="H170" s="15">
        <v>1</v>
      </c>
      <c r="I170">
        <v>0</v>
      </c>
      <c r="J170">
        <v>0</v>
      </c>
      <c r="K170">
        <v>15</v>
      </c>
      <c r="L170">
        <v>8000</v>
      </c>
      <c r="M170">
        <v>3000</v>
      </c>
      <c r="N170">
        <f t="shared" si="8"/>
        <v>2.6666666666666665</v>
      </c>
      <c r="O170" s="8">
        <v>0.0531898</v>
      </c>
      <c r="P170" s="8">
        <v>0.0086662</v>
      </c>
      <c r="Q170">
        <f t="shared" si="9"/>
        <v>69</v>
      </c>
    </row>
    <row r="171" spans="1:17" ht="12.75">
      <c r="A171">
        <v>184</v>
      </c>
      <c r="B171" t="s">
        <v>46</v>
      </c>
      <c r="C171">
        <v>1974</v>
      </c>
      <c r="D171">
        <v>1974</v>
      </c>
      <c r="E171" s="8">
        <v>0.9834900895643</v>
      </c>
      <c r="F171" s="5" t="s">
        <v>20</v>
      </c>
      <c r="G171" s="81" t="s">
        <v>20</v>
      </c>
      <c r="H171" s="15">
        <v>1</v>
      </c>
      <c r="I171">
        <v>0</v>
      </c>
      <c r="J171">
        <v>0</v>
      </c>
      <c r="K171">
        <v>13</v>
      </c>
      <c r="L171">
        <v>1000</v>
      </c>
      <c r="M171">
        <v>500</v>
      </c>
      <c r="N171">
        <f t="shared" si="8"/>
        <v>2</v>
      </c>
      <c r="O171" s="8">
        <v>0.0087627</v>
      </c>
      <c r="P171" s="8">
        <v>0.0001471</v>
      </c>
      <c r="Q171">
        <f t="shared" si="9"/>
        <v>70</v>
      </c>
    </row>
    <row r="172" spans="1:17" ht="12.75">
      <c r="A172">
        <v>187</v>
      </c>
      <c r="B172" t="s">
        <v>170</v>
      </c>
      <c r="C172">
        <v>1975</v>
      </c>
      <c r="D172">
        <v>1979</v>
      </c>
      <c r="E172" s="8">
        <v>0.8918309050830214</v>
      </c>
      <c r="F172" s="5" t="s">
        <v>20</v>
      </c>
      <c r="G172" s="81" t="s">
        <v>20</v>
      </c>
      <c r="H172" s="15">
        <v>1</v>
      </c>
      <c r="I172">
        <v>0</v>
      </c>
      <c r="J172">
        <v>0</v>
      </c>
      <c r="K172">
        <v>1348</v>
      </c>
      <c r="L172">
        <v>3000</v>
      </c>
      <c r="M172">
        <v>5000</v>
      </c>
      <c r="N172">
        <f t="shared" si="8"/>
        <v>0.6</v>
      </c>
      <c r="O172" s="8">
        <v>0.0068374</v>
      </c>
      <c r="P172" s="8">
        <v>0.0008293</v>
      </c>
      <c r="Q172">
        <f t="shared" si="9"/>
        <v>71</v>
      </c>
    </row>
    <row r="173" spans="1:17" ht="12.75">
      <c r="A173">
        <v>193</v>
      </c>
      <c r="B173" t="s">
        <v>171</v>
      </c>
      <c r="C173">
        <v>1979</v>
      </c>
      <c r="D173">
        <v>1979</v>
      </c>
      <c r="E173" s="8">
        <v>0.9294567425353907</v>
      </c>
      <c r="F173" s="5" t="s">
        <v>20</v>
      </c>
      <c r="G173" s="81" t="s">
        <v>20</v>
      </c>
      <c r="H173" s="15">
        <v>1</v>
      </c>
      <c r="I173">
        <v>0</v>
      </c>
      <c r="J173">
        <v>0</v>
      </c>
      <c r="K173">
        <v>22</v>
      </c>
      <c r="L173">
        <v>13000</v>
      </c>
      <c r="M173">
        <v>8000</v>
      </c>
      <c r="N173">
        <f t="shared" si="8"/>
        <v>1.625</v>
      </c>
      <c r="O173" s="8">
        <v>0.1179594</v>
      </c>
      <c r="P173" s="8">
        <v>0.0089528</v>
      </c>
      <c r="Q173">
        <f t="shared" si="9"/>
        <v>72</v>
      </c>
    </row>
    <row r="174" spans="1:17" ht="12.75">
      <c r="A174">
        <v>16</v>
      </c>
      <c r="B174" t="s">
        <v>57</v>
      </c>
      <c r="C174">
        <v>1849</v>
      </c>
      <c r="D174">
        <v>1849</v>
      </c>
      <c r="E174" s="8">
        <v>0.9444086844946271</v>
      </c>
      <c r="F174" s="5" t="s">
        <v>20</v>
      </c>
      <c r="G174" s="81" t="s">
        <v>20</v>
      </c>
      <c r="H174" s="15">
        <v>0</v>
      </c>
      <c r="I174">
        <v>3</v>
      </c>
      <c r="J174">
        <v>1</v>
      </c>
      <c r="K174">
        <v>55</v>
      </c>
      <c r="L174">
        <v>1200</v>
      </c>
      <c r="M174">
        <v>1400</v>
      </c>
      <c r="N174">
        <f t="shared" si="8"/>
        <v>0.8571428571428571</v>
      </c>
      <c r="O174" s="8">
        <v>0.1113608</v>
      </c>
      <c r="P174" s="8">
        <v>0.0065551</v>
      </c>
      <c r="Q174">
        <f t="shared" si="9"/>
        <v>73</v>
      </c>
    </row>
    <row r="175" spans="1:17" ht="12.75">
      <c r="A175">
        <v>28</v>
      </c>
      <c r="B175" t="s">
        <v>76</v>
      </c>
      <c r="C175">
        <v>1859</v>
      </c>
      <c r="D175">
        <v>1859</v>
      </c>
      <c r="E175" s="8">
        <v>0.15243280342799903</v>
      </c>
      <c r="F175" s="5" t="s">
        <v>20</v>
      </c>
      <c r="G175" s="81" t="s">
        <v>20</v>
      </c>
      <c r="H175" s="15">
        <v>0</v>
      </c>
      <c r="I175">
        <v>3</v>
      </c>
      <c r="J175">
        <v>0</v>
      </c>
      <c r="K175">
        <v>75</v>
      </c>
      <c r="L175">
        <v>10000</v>
      </c>
      <c r="M175">
        <v>12500</v>
      </c>
      <c r="N175">
        <f t="shared" si="8"/>
        <v>0.8</v>
      </c>
      <c r="O175" s="8">
        <v>0.0147915</v>
      </c>
      <c r="P175" s="8">
        <v>0.0822447</v>
      </c>
      <c r="Q175">
        <f t="shared" si="9"/>
        <v>74</v>
      </c>
    </row>
    <row r="176" spans="1:17" ht="12.75">
      <c r="A176">
        <v>49</v>
      </c>
      <c r="B176" t="s">
        <v>122</v>
      </c>
      <c r="C176">
        <v>1864</v>
      </c>
      <c r="D176">
        <v>1870</v>
      </c>
      <c r="E176" s="8">
        <v>0.8222739272450669</v>
      </c>
      <c r="F176" s="5" t="s">
        <v>20</v>
      </c>
      <c r="G176" s="81" t="s">
        <v>20</v>
      </c>
      <c r="H176" s="15">
        <v>0</v>
      </c>
      <c r="I176">
        <v>3</v>
      </c>
      <c r="J176">
        <v>0</v>
      </c>
      <c r="K176">
        <v>1936</v>
      </c>
      <c r="L176">
        <v>110000</v>
      </c>
      <c r="M176">
        <v>200000</v>
      </c>
      <c r="N176">
        <f t="shared" si="8"/>
        <v>0.55</v>
      </c>
      <c r="O176" s="8">
        <v>0.0055131</v>
      </c>
      <c r="P176" s="8">
        <v>0.0011916</v>
      </c>
      <c r="Q176">
        <f t="shared" si="9"/>
        <v>75</v>
      </c>
    </row>
    <row r="177" spans="1:17" ht="12.75">
      <c r="A177">
        <v>55</v>
      </c>
      <c r="B177" t="s">
        <v>100</v>
      </c>
      <c r="C177">
        <v>1866</v>
      </c>
      <c r="D177">
        <v>1866</v>
      </c>
      <c r="E177" s="8">
        <v>0.4583506418732344</v>
      </c>
      <c r="F177" s="5" t="s">
        <v>20</v>
      </c>
      <c r="G177" s="81" t="s">
        <v>20</v>
      </c>
      <c r="H177" s="15">
        <v>0</v>
      </c>
      <c r="I177">
        <v>3</v>
      </c>
      <c r="J177">
        <v>5</v>
      </c>
      <c r="K177">
        <v>42</v>
      </c>
      <c r="L177">
        <v>14100</v>
      </c>
      <c r="M177">
        <v>30000</v>
      </c>
      <c r="N177">
        <f t="shared" si="8"/>
        <v>0.47</v>
      </c>
      <c r="O177" s="8">
        <v>0.06631329999999999</v>
      </c>
      <c r="P177" s="8">
        <v>0.07836480000000001</v>
      </c>
      <c r="Q177">
        <f t="shared" si="9"/>
        <v>76</v>
      </c>
    </row>
    <row r="178" spans="1:17" ht="12.75">
      <c r="A178">
        <v>103</v>
      </c>
      <c r="B178" t="s">
        <v>105</v>
      </c>
      <c r="C178">
        <v>1913</v>
      </c>
      <c r="D178">
        <v>1913</v>
      </c>
      <c r="E178" s="8">
        <v>0.3668945481468367</v>
      </c>
      <c r="F178" s="5" t="s">
        <v>20</v>
      </c>
      <c r="G178" s="81" t="s">
        <v>20</v>
      </c>
      <c r="H178" s="15">
        <v>0</v>
      </c>
      <c r="I178">
        <v>3</v>
      </c>
      <c r="J178">
        <v>1</v>
      </c>
      <c r="K178">
        <v>31</v>
      </c>
      <c r="L178">
        <v>42500</v>
      </c>
      <c r="M178">
        <v>18500</v>
      </c>
      <c r="N178">
        <f t="shared" si="8"/>
        <v>2.2972972972972974</v>
      </c>
      <c r="O178" s="8">
        <v>0.0091181</v>
      </c>
      <c r="P178" s="8">
        <v>0.015734</v>
      </c>
      <c r="Q178">
        <f t="shared" si="9"/>
        <v>77</v>
      </c>
    </row>
    <row r="179" spans="1:17" ht="12.75">
      <c r="A179">
        <v>64</v>
      </c>
      <c r="B179" t="s">
        <v>123</v>
      </c>
      <c r="C179">
        <v>1879</v>
      </c>
      <c r="D179">
        <v>1883</v>
      </c>
      <c r="E179" s="8">
        <v>0.7307064774025127</v>
      </c>
      <c r="F179" s="5" t="s">
        <v>20</v>
      </c>
      <c r="G179" s="81" t="s">
        <v>20</v>
      </c>
      <c r="H179" s="15">
        <v>0</v>
      </c>
      <c r="I179">
        <v>4</v>
      </c>
      <c r="J179">
        <v>0</v>
      </c>
      <c r="K179">
        <v>1762</v>
      </c>
      <c r="L179">
        <v>3000</v>
      </c>
      <c r="M179">
        <v>11000</v>
      </c>
      <c r="N179">
        <f t="shared" si="8"/>
        <v>0.2727272727272727</v>
      </c>
      <c r="O179" s="8">
        <v>0.0017914</v>
      </c>
      <c r="P179" s="8">
        <v>0.0006602</v>
      </c>
      <c r="Q179">
        <f t="shared" si="9"/>
        <v>78</v>
      </c>
    </row>
    <row r="180" spans="1:17" ht="12.75">
      <c r="A180">
        <v>163</v>
      </c>
      <c r="B180" t="s">
        <v>71</v>
      </c>
      <c r="C180">
        <v>1965</v>
      </c>
      <c r="D180">
        <v>1975</v>
      </c>
      <c r="E180" s="8">
        <v>0.018180767131692897</v>
      </c>
      <c r="F180" s="5" t="s">
        <v>20</v>
      </c>
      <c r="G180" s="81" t="s">
        <v>20</v>
      </c>
      <c r="H180" s="15">
        <v>0</v>
      </c>
      <c r="I180">
        <v>4</v>
      </c>
      <c r="J180">
        <v>2</v>
      </c>
      <c r="K180">
        <v>3735</v>
      </c>
      <c r="L180">
        <v>700000</v>
      </c>
      <c r="M180">
        <v>321442</v>
      </c>
      <c r="N180">
        <f t="shared" si="8"/>
        <v>2.1776867988626254</v>
      </c>
      <c r="O180" s="8">
        <v>0.0039942</v>
      </c>
      <c r="P180" s="8">
        <v>0.21569950000000002</v>
      </c>
      <c r="Q180">
        <f t="shared" si="9"/>
        <v>79</v>
      </c>
    </row>
    <row r="181" spans="10:16" ht="12.75">
      <c r="J181" t="s">
        <v>205</v>
      </c>
      <c r="K181">
        <f aca="true" t="shared" si="10" ref="K181:P181">AVERAGE(K102:K180)</f>
        <v>427.0506329113924</v>
      </c>
      <c r="L181">
        <f t="shared" si="10"/>
        <v>154955.2911392405</v>
      </c>
      <c r="M181">
        <f t="shared" si="10"/>
        <v>242532.6075949367</v>
      </c>
      <c r="N181">
        <f t="shared" si="10"/>
        <v>1.9231769258445413</v>
      </c>
      <c r="O181">
        <f t="shared" si="10"/>
        <v>0.0646072189873418</v>
      </c>
      <c r="P181">
        <f t="shared" si="10"/>
        <v>0.031200399999999996</v>
      </c>
    </row>
    <row r="182" spans="10:16" ht="12.75">
      <c r="J182" t="s">
        <v>211</v>
      </c>
      <c r="K182">
        <f aca="true" t="shared" si="11" ref="K182:P182">MEDIAN(K102:K180)</f>
        <v>141</v>
      </c>
      <c r="L182">
        <f t="shared" si="11"/>
        <v>3500</v>
      </c>
      <c r="M182">
        <f t="shared" si="11"/>
        <v>3000</v>
      </c>
      <c r="N182">
        <f t="shared" si="11"/>
        <v>0.8</v>
      </c>
      <c r="O182">
        <f t="shared" si="11"/>
        <v>0.0267245</v>
      </c>
      <c r="P182">
        <f t="shared" si="11"/>
        <v>0.0060455000000000005</v>
      </c>
    </row>
    <row r="183" spans="10:16" ht="12.75">
      <c r="J183" t="s">
        <v>204</v>
      </c>
      <c r="K183">
        <f aca="true" t="shared" si="12" ref="K183:P183">STDEVP(K102:K180)</f>
        <v>692.1829694951278</v>
      </c>
      <c r="L183">
        <f t="shared" si="12"/>
        <v>735679.1850446108</v>
      </c>
      <c r="M183">
        <f t="shared" si="12"/>
        <v>1316457.1830340936</v>
      </c>
      <c r="N183">
        <f t="shared" si="12"/>
        <v>3.4772716678455837</v>
      </c>
      <c r="O183">
        <f t="shared" si="12"/>
        <v>0.09191256620587929</v>
      </c>
      <c r="P183">
        <f t="shared" si="12"/>
        <v>0.04657954530394514</v>
      </c>
    </row>
    <row r="184" spans="10:16" ht="12.75">
      <c r="J184" t="s">
        <v>206</v>
      </c>
      <c r="K184">
        <f aca="true" t="shared" si="13" ref="K184:P184">SUM(K102:K180)</f>
        <v>33737</v>
      </c>
      <c r="L184">
        <f t="shared" si="13"/>
        <v>12241468</v>
      </c>
      <c r="M184">
        <f t="shared" si="13"/>
        <v>19160076</v>
      </c>
      <c r="N184">
        <f t="shared" si="13"/>
        <v>151.93097714171876</v>
      </c>
      <c r="O184">
        <f t="shared" si="13"/>
        <v>5.103970300000002</v>
      </c>
      <c r="P184">
        <f t="shared" si="13"/>
        <v>2.4648315999999997</v>
      </c>
    </row>
    <row r="185" spans="10:13" ht="12.75">
      <c r="J185" t="s">
        <v>207</v>
      </c>
      <c r="L185">
        <f>L184-L124-L125</f>
        <v>3218268</v>
      </c>
      <c r="M185">
        <f>M184-M124-M125</f>
        <v>3328562</v>
      </c>
    </row>
    <row r="186" spans="10:13" ht="12.75">
      <c r="J186" t="s">
        <v>208</v>
      </c>
      <c r="M186">
        <f>L184/M184</f>
        <v>0.6389049813789882</v>
      </c>
    </row>
    <row r="187" spans="10:13" ht="12.75">
      <c r="J187" t="s">
        <v>209</v>
      </c>
      <c r="M187">
        <f>L185/M185</f>
        <v>0.9668643696587295</v>
      </c>
    </row>
    <row r="188" spans="10:14" ht="12.75">
      <c r="J188" t="s">
        <v>212</v>
      </c>
      <c r="N188">
        <f>AVERAGE(N102:N180)</f>
        <v>1.9231769258445413</v>
      </c>
    </row>
    <row r="190" spans="12:13" ht="12.75">
      <c r="L190">
        <f>AVERAGE(L18:L96)</f>
        <v>154955.2911392405</v>
      </c>
      <c r="M190">
        <f>AVERAGE(M18:M96)</f>
        <v>242532.6075949367</v>
      </c>
    </row>
    <row r="194" ht="12.75">
      <c r="A194" t="s">
        <v>213</v>
      </c>
    </row>
    <row r="195" spans="18:22" ht="38.25">
      <c r="R195" s="14" t="s">
        <v>176</v>
      </c>
      <c r="S195" s="14" t="s">
        <v>175</v>
      </c>
      <c r="T195" s="14" t="s">
        <v>177</v>
      </c>
      <c r="U195" s="14" t="s">
        <v>178</v>
      </c>
      <c r="V195" s="14" t="s">
        <v>179</v>
      </c>
    </row>
    <row r="196" spans="1:17" ht="25.5">
      <c r="A196" s="12" t="s">
        <v>23</v>
      </c>
      <c r="B196" s="12" t="s">
        <v>36</v>
      </c>
      <c r="C196" s="12" t="s">
        <v>120</v>
      </c>
      <c r="D196" s="12" t="s">
        <v>121</v>
      </c>
      <c r="E196" s="13" t="s">
        <v>95</v>
      </c>
      <c r="F196" s="12" t="s">
        <v>19</v>
      </c>
      <c r="G196" s="12" t="s">
        <v>22</v>
      </c>
      <c r="H196" s="12" t="s">
        <v>136</v>
      </c>
      <c r="I196" s="12" t="s">
        <v>18</v>
      </c>
      <c r="J196" s="12" t="s">
        <v>174</v>
      </c>
      <c r="K196" s="12" t="s">
        <v>41</v>
      </c>
      <c r="L196" s="12" t="s">
        <v>137</v>
      </c>
      <c r="M196" s="12" t="s">
        <v>138</v>
      </c>
      <c r="N196" s="12" t="s">
        <v>203</v>
      </c>
      <c r="O196" s="12" t="s">
        <v>139</v>
      </c>
      <c r="P196" s="12" t="s">
        <v>140</v>
      </c>
      <c r="Q196" s="14" t="s">
        <v>175</v>
      </c>
    </row>
    <row r="197" spans="1:17" ht="12.75">
      <c r="A197">
        <v>211</v>
      </c>
      <c r="B197" t="s">
        <v>116</v>
      </c>
      <c r="C197">
        <v>1990</v>
      </c>
      <c r="D197">
        <v>1991</v>
      </c>
      <c r="E197" s="8">
        <v>0.7805092240045198</v>
      </c>
      <c r="F197" s="5" t="s">
        <v>21</v>
      </c>
      <c r="G197" s="90" t="s">
        <v>21</v>
      </c>
      <c r="H197" s="15">
        <v>0</v>
      </c>
      <c r="I197">
        <v>4</v>
      </c>
      <c r="J197">
        <v>0</v>
      </c>
      <c r="K197">
        <v>253</v>
      </c>
      <c r="L197">
        <v>25000</v>
      </c>
      <c r="M197">
        <v>1343</v>
      </c>
      <c r="N197" s="91">
        <f aca="true" t="shared" si="14" ref="N197:N228">L197/M197</f>
        <v>18.615040953090098</v>
      </c>
      <c r="O197" s="8">
        <v>0.0127095</v>
      </c>
      <c r="P197" s="8">
        <v>0.0035741</v>
      </c>
      <c r="Q197">
        <v>1</v>
      </c>
    </row>
    <row r="198" spans="1:17" ht="12.75">
      <c r="A198">
        <v>169</v>
      </c>
      <c r="B198" t="s">
        <v>127</v>
      </c>
      <c r="C198">
        <v>1967</v>
      </c>
      <c r="D198">
        <v>1967</v>
      </c>
      <c r="E198" s="8">
        <v>0.8473669278705525</v>
      </c>
      <c r="F198" s="5" t="s">
        <v>21</v>
      </c>
      <c r="G198" s="90" t="s">
        <v>21</v>
      </c>
      <c r="H198" s="15">
        <v>0</v>
      </c>
      <c r="I198">
        <v>0</v>
      </c>
      <c r="J198">
        <v>1</v>
      </c>
      <c r="K198">
        <v>6</v>
      </c>
      <c r="L198">
        <v>18600</v>
      </c>
      <c r="M198">
        <v>1000</v>
      </c>
      <c r="N198" s="91">
        <f t="shared" si="14"/>
        <v>18.6</v>
      </c>
      <c r="O198" s="8">
        <v>0.0086617</v>
      </c>
      <c r="P198" s="8">
        <v>0.0015602</v>
      </c>
      <c r="Q198">
        <f aca="true" t="shared" si="15" ref="Q198:Q261">Q197+1</f>
        <v>2</v>
      </c>
    </row>
    <row r="199" spans="1:17" ht="12.75">
      <c r="A199">
        <v>172</v>
      </c>
      <c r="B199" t="s">
        <v>167</v>
      </c>
      <c r="C199">
        <v>1969</v>
      </c>
      <c r="D199">
        <v>1970</v>
      </c>
      <c r="E199" s="8">
        <v>0.7869404082593094</v>
      </c>
      <c r="F199" s="5" t="s">
        <v>5</v>
      </c>
      <c r="G199" s="90" t="s">
        <v>7</v>
      </c>
      <c r="H199" s="15">
        <v>1</v>
      </c>
      <c r="I199">
        <v>0</v>
      </c>
      <c r="J199">
        <v>0</v>
      </c>
      <c r="K199">
        <v>520</v>
      </c>
      <c r="L199">
        <v>5000</v>
      </c>
      <c r="M199">
        <v>368</v>
      </c>
      <c r="N199" s="91">
        <f t="shared" si="14"/>
        <v>13.58695652173913</v>
      </c>
      <c r="O199" s="8">
        <v>0.0066886</v>
      </c>
      <c r="P199" s="8">
        <v>0.0018109</v>
      </c>
      <c r="Q199">
        <f t="shared" si="15"/>
        <v>3</v>
      </c>
    </row>
    <row r="200" spans="1:17" ht="12.75">
      <c r="A200">
        <v>157</v>
      </c>
      <c r="B200" t="s">
        <v>112</v>
      </c>
      <c r="C200">
        <v>1956</v>
      </c>
      <c r="D200">
        <v>1956</v>
      </c>
      <c r="E200" s="8">
        <v>0.8147506168212625</v>
      </c>
      <c r="F200" s="5" t="s">
        <v>21</v>
      </c>
      <c r="G200" s="90" t="s">
        <v>21</v>
      </c>
      <c r="H200" s="15">
        <v>0</v>
      </c>
      <c r="I200">
        <v>4</v>
      </c>
      <c r="J200">
        <v>0</v>
      </c>
      <c r="K200">
        <v>9</v>
      </c>
      <c r="L200">
        <v>3000</v>
      </c>
      <c r="M200">
        <v>221</v>
      </c>
      <c r="N200" s="91">
        <f t="shared" si="14"/>
        <v>13.574660633484163</v>
      </c>
      <c r="O200" s="8">
        <v>0.0052175</v>
      </c>
      <c r="P200" s="8">
        <v>0.0011863</v>
      </c>
      <c r="Q200">
        <f t="shared" si="15"/>
        <v>4</v>
      </c>
    </row>
    <row r="201" spans="1:17" ht="12.75">
      <c r="A201">
        <v>181</v>
      </c>
      <c r="B201" t="s">
        <v>114</v>
      </c>
      <c r="C201">
        <v>1973</v>
      </c>
      <c r="D201">
        <v>1973</v>
      </c>
      <c r="E201" s="8">
        <v>0.8019412097638516</v>
      </c>
      <c r="F201" s="5" t="s">
        <v>21</v>
      </c>
      <c r="G201" s="90" t="s">
        <v>7</v>
      </c>
      <c r="H201" s="15">
        <v>0</v>
      </c>
      <c r="I201">
        <v>3</v>
      </c>
      <c r="J201">
        <v>1</v>
      </c>
      <c r="K201">
        <v>19</v>
      </c>
      <c r="L201">
        <v>13401</v>
      </c>
      <c r="M201">
        <v>3000</v>
      </c>
      <c r="N201" s="91">
        <f t="shared" si="14"/>
        <v>4.467</v>
      </c>
      <c r="O201" s="8">
        <v>0.0133188</v>
      </c>
      <c r="P201" s="8">
        <v>0.0032894</v>
      </c>
      <c r="Q201">
        <f t="shared" si="15"/>
        <v>5</v>
      </c>
    </row>
    <row r="202" spans="1:17" ht="12.75">
      <c r="A202">
        <v>151</v>
      </c>
      <c r="B202" t="s">
        <v>109</v>
      </c>
      <c r="C202">
        <v>1950</v>
      </c>
      <c r="D202">
        <v>1953</v>
      </c>
      <c r="E202" s="8">
        <v>0.36052116384257077</v>
      </c>
      <c r="F202" s="5" t="s">
        <v>5</v>
      </c>
      <c r="G202" s="90" t="s">
        <v>7</v>
      </c>
      <c r="H202" s="15">
        <v>0</v>
      </c>
      <c r="I202">
        <v>5</v>
      </c>
      <c r="J202">
        <v>0</v>
      </c>
      <c r="K202">
        <v>1130</v>
      </c>
      <c r="L202">
        <v>739191</v>
      </c>
      <c r="M202">
        <v>170642</v>
      </c>
      <c r="N202" s="91">
        <f t="shared" si="14"/>
        <v>4.331823349468478</v>
      </c>
      <c r="O202" s="8">
        <v>0.0026702</v>
      </c>
      <c r="P202" s="8">
        <v>0.0047363</v>
      </c>
      <c r="Q202">
        <f t="shared" si="15"/>
        <v>6</v>
      </c>
    </row>
    <row r="203" spans="1:17" ht="12.75">
      <c r="A203">
        <v>205</v>
      </c>
      <c r="B203" t="s">
        <v>173</v>
      </c>
      <c r="C203">
        <v>1982</v>
      </c>
      <c r="D203">
        <v>1982</v>
      </c>
      <c r="E203" s="8">
        <v>0.4783993989397966</v>
      </c>
      <c r="F203" s="5" t="s">
        <v>5</v>
      </c>
      <c r="G203" s="90" t="s">
        <v>7</v>
      </c>
      <c r="H203" s="15">
        <v>1</v>
      </c>
      <c r="I203">
        <v>0</v>
      </c>
      <c r="J203">
        <v>0</v>
      </c>
      <c r="K203">
        <v>138</v>
      </c>
      <c r="L203">
        <v>1000</v>
      </c>
      <c r="M203">
        <v>235</v>
      </c>
      <c r="N203" s="91">
        <f t="shared" si="14"/>
        <v>4.25531914893617</v>
      </c>
      <c r="O203" s="8">
        <v>0.0034384</v>
      </c>
      <c r="P203" s="8">
        <v>0.0037489</v>
      </c>
      <c r="Q203">
        <f t="shared" si="15"/>
        <v>7</v>
      </c>
    </row>
    <row r="204" spans="1:17" ht="12.75">
      <c r="A204">
        <v>70</v>
      </c>
      <c r="B204" t="s">
        <v>152</v>
      </c>
      <c r="C204">
        <v>1885</v>
      </c>
      <c r="D204">
        <v>1885</v>
      </c>
      <c r="E204" s="8">
        <v>0.516368240188099</v>
      </c>
      <c r="F204" s="5" t="s">
        <v>21</v>
      </c>
      <c r="G204" s="90" t="s">
        <v>21</v>
      </c>
      <c r="H204" s="15">
        <v>1</v>
      </c>
      <c r="I204">
        <v>0</v>
      </c>
      <c r="J204">
        <v>0</v>
      </c>
      <c r="K204">
        <v>19</v>
      </c>
      <c r="L204">
        <v>800</v>
      </c>
      <c r="M204">
        <v>200</v>
      </c>
      <c r="N204" s="91">
        <f t="shared" si="14"/>
        <v>4</v>
      </c>
      <c r="O204" s="8">
        <v>0.0002855</v>
      </c>
      <c r="P204" s="8">
        <v>0.0002674</v>
      </c>
      <c r="Q204">
        <f t="shared" si="15"/>
        <v>8</v>
      </c>
    </row>
    <row r="205" spans="1:17" ht="12.75">
      <c r="A205">
        <v>79</v>
      </c>
      <c r="B205" t="s">
        <v>153</v>
      </c>
      <c r="C205">
        <v>1898</v>
      </c>
      <c r="D205">
        <v>1898</v>
      </c>
      <c r="E205" s="8">
        <v>0.9205303952879911</v>
      </c>
      <c r="F205" s="5" t="s">
        <v>20</v>
      </c>
      <c r="G205" s="90" t="s">
        <v>20</v>
      </c>
      <c r="H205" s="15">
        <v>1</v>
      </c>
      <c r="I205">
        <v>0</v>
      </c>
      <c r="J205">
        <v>0</v>
      </c>
      <c r="K205">
        <v>114</v>
      </c>
      <c r="L205">
        <v>2910</v>
      </c>
      <c r="M205">
        <v>775</v>
      </c>
      <c r="N205" s="91">
        <f t="shared" si="14"/>
        <v>3.7548387096774194</v>
      </c>
      <c r="O205" s="8">
        <v>0.1970619</v>
      </c>
      <c r="P205" s="8">
        <v>0.0170124</v>
      </c>
      <c r="Q205">
        <f t="shared" si="15"/>
        <v>9</v>
      </c>
    </row>
    <row r="206" spans="1:17" ht="12.75">
      <c r="A206">
        <v>178</v>
      </c>
      <c r="B206" t="s">
        <v>169</v>
      </c>
      <c r="C206">
        <v>1971</v>
      </c>
      <c r="D206">
        <v>1971</v>
      </c>
      <c r="E206" s="8">
        <v>0.8598971805483704</v>
      </c>
      <c r="F206" s="5" t="s">
        <v>20</v>
      </c>
      <c r="G206" s="90" t="s">
        <v>20</v>
      </c>
      <c r="H206" s="15">
        <v>1</v>
      </c>
      <c r="I206">
        <v>0</v>
      </c>
      <c r="J206">
        <v>0</v>
      </c>
      <c r="K206">
        <v>15</v>
      </c>
      <c r="L206">
        <v>8000</v>
      </c>
      <c r="M206">
        <v>3000</v>
      </c>
      <c r="N206" s="91">
        <f t="shared" si="14"/>
        <v>2.6666666666666665</v>
      </c>
      <c r="O206" s="8">
        <v>0.0531898</v>
      </c>
      <c r="P206" s="8">
        <v>0.0086662</v>
      </c>
      <c r="Q206">
        <f t="shared" si="15"/>
        <v>10</v>
      </c>
    </row>
    <row r="207" spans="1:17" ht="12.75">
      <c r="A207">
        <v>202</v>
      </c>
      <c r="B207" t="s">
        <v>88</v>
      </c>
      <c r="C207">
        <v>1982</v>
      </c>
      <c r="D207">
        <v>1982</v>
      </c>
      <c r="E207" s="8">
        <v>0.22706536436795188</v>
      </c>
      <c r="F207" s="5" t="s">
        <v>21</v>
      </c>
      <c r="G207" s="90" t="s">
        <v>21</v>
      </c>
      <c r="H207" s="15">
        <v>1</v>
      </c>
      <c r="I207">
        <v>0</v>
      </c>
      <c r="J207">
        <v>0</v>
      </c>
      <c r="K207">
        <v>88</v>
      </c>
      <c r="L207">
        <v>655</v>
      </c>
      <c r="M207">
        <v>255</v>
      </c>
      <c r="N207" s="91">
        <f t="shared" si="14"/>
        <v>2.5686274509803924</v>
      </c>
      <c r="O207" s="8">
        <v>0.0069185</v>
      </c>
      <c r="P207" s="8">
        <v>0.0235507</v>
      </c>
      <c r="Q207">
        <f t="shared" si="15"/>
        <v>11</v>
      </c>
    </row>
    <row r="208" spans="1:17" ht="12.75">
      <c r="A208">
        <v>136</v>
      </c>
      <c r="B208" t="s">
        <v>106</v>
      </c>
      <c r="C208">
        <v>1939</v>
      </c>
      <c r="D208">
        <v>1939</v>
      </c>
      <c r="E208" s="8">
        <v>0.29928378531093486</v>
      </c>
      <c r="F208" s="5" t="s">
        <v>21</v>
      </c>
      <c r="G208" s="90" t="s">
        <v>21</v>
      </c>
      <c r="H208" s="15">
        <v>0</v>
      </c>
      <c r="I208">
        <v>3</v>
      </c>
      <c r="J208">
        <v>2</v>
      </c>
      <c r="K208">
        <v>129</v>
      </c>
      <c r="L208">
        <v>20000</v>
      </c>
      <c r="M208">
        <v>8000</v>
      </c>
      <c r="N208" s="91">
        <f t="shared" si="14"/>
        <v>2.5</v>
      </c>
      <c r="O208" s="8">
        <v>0.0590574</v>
      </c>
      <c r="P208" s="8">
        <v>0.1382717</v>
      </c>
      <c r="Q208">
        <f t="shared" si="15"/>
        <v>12</v>
      </c>
    </row>
    <row r="209" spans="1:17" ht="12.75">
      <c r="A209">
        <v>97</v>
      </c>
      <c r="B209" t="s">
        <v>156</v>
      </c>
      <c r="C209">
        <v>1911</v>
      </c>
      <c r="D209">
        <v>1912</v>
      </c>
      <c r="E209" s="8">
        <v>0.35147417488902016</v>
      </c>
      <c r="F209" s="5" t="s">
        <v>21</v>
      </c>
      <c r="G209" s="90" t="s">
        <v>21</v>
      </c>
      <c r="H209" s="15">
        <v>1</v>
      </c>
      <c r="I209">
        <v>0</v>
      </c>
      <c r="J209">
        <v>0</v>
      </c>
      <c r="K209">
        <v>386</v>
      </c>
      <c r="L209">
        <v>14000</v>
      </c>
      <c r="M209">
        <v>6000</v>
      </c>
      <c r="N209" s="91">
        <f t="shared" si="14"/>
        <v>2.3333333333333335</v>
      </c>
      <c r="O209" s="8">
        <v>0.0180282</v>
      </c>
      <c r="P209" s="8">
        <v>0.0332649</v>
      </c>
      <c r="Q209">
        <f t="shared" si="15"/>
        <v>13</v>
      </c>
    </row>
    <row r="210" spans="1:17" ht="12.75">
      <c r="A210">
        <v>103</v>
      </c>
      <c r="B210" t="s">
        <v>105</v>
      </c>
      <c r="C210">
        <v>1913</v>
      </c>
      <c r="D210">
        <v>1913</v>
      </c>
      <c r="E210" s="8">
        <v>0.3668945481468367</v>
      </c>
      <c r="F210" s="5" t="s">
        <v>20</v>
      </c>
      <c r="G210" s="90" t="s">
        <v>20</v>
      </c>
      <c r="H210" s="15">
        <v>0</v>
      </c>
      <c r="I210">
        <v>3</v>
      </c>
      <c r="J210">
        <v>1</v>
      </c>
      <c r="K210">
        <v>31</v>
      </c>
      <c r="L210">
        <v>42500</v>
      </c>
      <c r="M210">
        <v>18500</v>
      </c>
      <c r="N210" s="91">
        <f t="shared" si="14"/>
        <v>2.2972972972972974</v>
      </c>
      <c r="O210" s="8">
        <v>0.0091181</v>
      </c>
      <c r="P210" s="8">
        <v>0.015734</v>
      </c>
      <c r="Q210">
        <f t="shared" si="15"/>
        <v>14</v>
      </c>
    </row>
    <row r="211" spans="1:17" ht="12.75">
      <c r="A211">
        <v>133</v>
      </c>
      <c r="B211" t="s">
        <v>165</v>
      </c>
      <c r="C211">
        <v>1938</v>
      </c>
      <c r="D211">
        <v>1938</v>
      </c>
      <c r="E211" s="8">
        <v>0.7355863796809609</v>
      </c>
      <c r="F211" s="5" t="s">
        <v>21</v>
      </c>
      <c r="G211" s="90" t="s">
        <v>7</v>
      </c>
      <c r="H211" s="15">
        <v>1</v>
      </c>
      <c r="I211">
        <v>0</v>
      </c>
      <c r="J211">
        <v>0</v>
      </c>
      <c r="K211">
        <v>14</v>
      </c>
      <c r="L211">
        <v>1200</v>
      </c>
      <c r="M211">
        <v>526</v>
      </c>
      <c r="N211" s="91">
        <f t="shared" si="14"/>
        <v>2.2813688212927756</v>
      </c>
      <c r="O211" s="8">
        <v>0.1643592</v>
      </c>
      <c r="P211" s="8">
        <v>0.0590805</v>
      </c>
      <c r="Q211">
        <f t="shared" si="15"/>
        <v>15</v>
      </c>
    </row>
    <row r="212" spans="1:17" ht="12.75">
      <c r="A212">
        <v>7</v>
      </c>
      <c r="B212" t="s">
        <v>143</v>
      </c>
      <c r="C212">
        <v>1846</v>
      </c>
      <c r="D212">
        <v>1848</v>
      </c>
      <c r="E212" s="8">
        <v>0.8218463744627437</v>
      </c>
      <c r="F212" s="5" t="s">
        <v>20</v>
      </c>
      <c r="G212" s="90" t="s">
        <v>20</v>
      </c>
      <c r="H212" s="15">
        <v>1</v>
      </c>
      <c r="I212">
        <v>0</v>
      </c>
      <c r="J212">
        <v>0</v>
      </c>
      <c r="K212">
        <v>632</v>
      </c>
      <c r="L212">
        <v>13283</v>
      </c>
      <c r="M212">
        <v>6000</v>
      </c>
      <c r="N212" s="91">
        <f t="shared" si="14"/>
        <v>2.2138333333333335</v>
      </c>
      <c r="O212" s="8">
        <v>0.0827573</v>
      </c>
      <c r="P212" s="8">
        <v>0.0179395</v>
      </c>
      <c r="Q212">
        <f t="shared" si="15"/>
        <v>16</v>
      </c>
    </row>
    <row r="213" spans="1:17" ht="12.75">
      <c r="A213">
        <v>163</v>
      </c>
      <c r="B213" t="s">
        <v>71</v>
      </c>
      <c r="C213">
        <v>1965</v>
      </c>
      <c r="D213">
        <v>1975</v>
      </c>
      <c r="E213" s="8">
        <v>0.018180767131692897</v>
      </c>
      <c r="F213" s="5" t="s">
        <v>20</v>
      </c>
      <c r="G213" s="90" t="s">
        <v>20</v>
      </c>
      <c r="H213" s="15">
        <v>0</v>
      </c>
      <c r="I213">
        <v>4</v>
      </c>
      <c r="J213">
        <v>2</v>
      </c>
      <c r="K213">
        <v>3735</v>
      </c>
      <c r="L213">
        <v>700000</v>
      </c>
      <c r="M213">
        <v>321442</v>
      </c>
      <c r="N213" s="91">
        <f t="shared" si="14"/>
        <v>2.1776867988626254</v>
      </c>
      <c r="O213" s="8">
        <v>0.0039942</v>
      </c>
      <c r="P213" s="8">
        <v>0.21569950000000002</v>
      </c>
      <c r="Q213">
        <f t="shared" si="15"/>
        <v>17</v>
      </c>
    </row>
    <row r="214" spans="1:17" ht="12.75">
      <c r="A214">
        <v>142</v>
      </c>
      <c r="B214" t="s">
        <v>42</v>
      </c>
      <c r="C214">
        <v>1939</v>
      </c>
      <c r="D214">
        <v>1940</v>
      </c>
      <c r="E214" s="8">
        <v>0.9871800002572719</v>
      </c>
      <c r="F214" s="5" t="s">
        <v>20</v>
      </c>
      <c r="G214" s="90" t="s">
        <v>20</v>
      </c>
      <c r="H214" s="15">
        <v>1</v>
      </c>
      <c r="I214">
        <v>0</v>
      </c>
      <c r="J214">
        <v>0</v>
      </c>
      <c r="K214">
        <v>104</v>
      </c>
      <c r="L214">
        <v>50000</v>
      </c>
      <c r="M214">
        <v>24900</v>
      </c>
      <c r="N214" s="91">
        <f t="shared" si="14"/>
        <v>2.0080321285140563</v>
      </c>
      <c r="O214" s="8">
        <v>0.1381359</v>
      </c>
      <c r="P214" s="8">
        <v>0.0017939</v>
      </c>
      <c r="Q214">
        <f t="shared" si="15"/>
        <v>18</v>
      </c>
    </row>
    <row r="215" spans="1:17" ht="12.75">
      <c r="A215">
        <v>190</v>
      </c>
      <c r="B215" t="s">
        <v>115</v>
      </c>
      <c r="C215">
        <v>1978</v>
      </c>
      <c r="D215">
        <v>1979</v>
      </c>
      <c r="E215" s="8">
        <v>0.6576725820360368</v>
      </c>
      <c r="F215" s="5" t="s">
        <v>21</v>
      </c>
      <c r="G215" s="90" t="s">
        <v>21</v>
      </c>
      <c r="H215" s="15">
        <v>0</v>
      </c>
      <c r="I215">
        <v>0</v>
      </c>
      <c r="J215">
        <v>1</v>
      </c>
      <c r="K215">
        <v>165</v>
      </c>
      <c r="L215">
        <v>2000</v>
      </c>
      <c r="M215">
        <v>1000</v>
      </c>
      <c r="N215" s="91">
        <f t="shared" si="14"/>
        <v>2</v>
      </c>
      <c r="O215" s="8">
        <v>0.0028981</v>
      </c>
      <c r="P215" s="8">
        <v>0.0015085</v>
      </c>
      <c r="Q215">
        <f t="shared" si="15"/>
        <v>19</v>
      </c>
    </row>
    <row r="216" spans="1:17" ht="12.75">
      <c r="A216">
        <v>184</v>
      </c>
      <c r="B216" t="s">
        <v>46</v>
      </c>
      <c r="C216">
        <v>1974</v>
      </c>
      <c r="D216">
        <v>1974</v>
      </c>
      <c r="E216" s="8">
        <v>0.9834900895643</v>
      </c>
      <c r="F216" s="5" t="s">
        <v>20</v>
      </c>
      <c r="G216" s="90" t="s">
        <v>20</v>
      </c>
      <c r="H216" s="15">
        <v>1</v>
      </c>
      <c r="I216">
        <v>0</v>
      </c>
      <c r="J216">
        <v>0</v>
      </c>
      <c r="K216">
        <v>13</v>
      </c>
      <c r="L216">
        <v>1000</v>
      </c>
      <c r="M216">
        <v>500</v>
      </c>
      <c r="N216" s="91">
        <f t="shared" si="14"/>
        <v>2</v>
      </c>
      <c r="O216" s="8">
        <v>0.0087627</v>
      </c>
      <c r="P216" s="8">
        <v>0.0001471</v>
      </c>
      <c r="Q216">
        <f t="shared" si="15"/>
        <v>20</v>
      </c>
    </row>
    <row r="217" spans="1:17" ht="12.75">
      <c r="A217">
        <v>100</v>
      </c>
      <c r="B217" t="s">
        <v>124</v>
      </c>
      <c r="C217">
        <v>1912</v>
      </c>
      <c r="D217">
        <v>1913</v>
      </c>
      <c r="E217" s="8">
        <v>0.3016588723197741</v>
      </c>
      <c r="F217" s="5" t="s">
        <v>20</v>
      </c>
      <c r="G217" s="90" t="s">
        <v>20</v>
      </c>
      <c r="H217" s="15">
        <v>0</v>
      </c>
      <c r="I217">
        <v>0</v>
      </c>
      <c r="J217">
        <v>1</v>
      </c>
      <c r="K217">
        <v>185</v>
      </c>
      <c r="L217">
        <v>52000</v>
      </c>
      <c r="M217">
        <v>30000</v>
      </c>
      <c r="N217" s="91">
        <f t="shared" si="14"/>
        <v>1.7333333333333334</v>
      </c>
      <c r="O217" s="8">
        <v>0.0068374</v>
      </c>
      <c r="P217" s="8">
        <v>0.0158286</v>
      </c>
      <c r="Q217">
        <f t="shared" si="15"/>
        <v>21</v>
      </c>
    </row>
    <row r="218" spans="1:17" ht="12.75">
      <c r="A218">
        <v>175</v>
      </c>
      <c r="B218" t="s">
        <v>168</v>
      </c>
      <c r="C218">
        <v>1969</v>
      </c>
      <c r="D218">
        <v>1969</v>
      </c>
      <c r="E218" s="8">
        <v>0.4169141785211818</v>
      </c>
      <c r="F218" s="5" t="s">
        <v>21</v>
      </c>
      <c r="G218" s="90" t="s">
        <v>7</v>
      </c>
      <c r="H218" s="15">
        <v>1</v>
      </c>
      <c r="I218">
        <v>0</v>
      </c>
      <c r="J218">
        <v>0</v>
      </c>
      <c r="K218">
        <v>5</v>
      </c>
      <c r="L218">
        <v>1200</v>
      </c>
      <c r="M218">
        <v>700</v>
      </c>
      <c r="N218" s="91">
        <f t="shared" si="14"/>
        <v>1.7142857142857142</v>
      </c>
      <c r="O218" s="8">
        <v>0.0002667</v>
      </c>
      <c r="P218" s="8">
        <v>0.000373</v>
      </c>
      <c r="Q218">
        <f t="shared" si="15"/>
        <v>22</v>
      </c>
    </row>
    <row r="219" spans="1:17" ht="12.75">
      <c r="A219">
        <v>148</v>
      </c>
      <c r="B219" t="s">
        <v>126</v>
      </c>
      <c r="C219">
        <v>1948</v>
      </c>
      <c r="D219">
        <v>1948</v>
      </c>
      <c r="E219" s="8">
        <v>0.8511948626171176</v>
      </c>
      <c r="F219" s="5" t="s">
        <v>21</v>
      </c>
      <c r="G219" s="90" t="s">
        <v>21</v>
      </c>
      <c r="H219" s="15">
        <v>0</v>
      </c>
      <c r="I219">
        <v>0</v>
      </c>
      <c r="J219">
        <v>1</v>
      </c>
      <c r="K219">
        <v>143</v>
      </c>
      <c r="L219">
        <v>5000</v>
      </c>
      <c r="M219">
        <v>3000</v>
      </c>
      <c r="N219" s="91">
        <f t="shared" si="14"/>
        <v>1.6666666666666667</v>
      </c>
      <c r="O219" s="8">
        <v>0.0080855</v>
      </c>
      <c r="P219" s="8">
        <v>0.0014135</v>
      </c>
      <c r="Q219">
        <f t="shared" si="15"/>
        <v>23</v>
      </c>
    </row>
    <row r="220" spans="1:17" ht="12.75">
      <c r="A220">
        <v>193</v>
      </c>
      <c r="B220" t="s">
        <v>171</v>
      </c>
      <c r="C220">
        <v>1979</v>
      </c>
      <c r="D220">
        <v>1979</v>
      </c>
      <c r="E220" s="8">
        <v>0.9294567425353907</v>
      </c>
      <c r="F220" s="5" t="s">
        <v>20</v>
      </c>
      <c r="G220" s="90" t="s">
        <v>20</v>
      </c>
      <c r="H220" s="15">
        <v>1</v>
      </c>
      <c r="I220">
        <v>0</v>
      </c>
      <c r="J220">
        <v>0</v>
      </c>
      <c r="K220">
        <v>22</v>
      </c>
      <c r="L220">
        <v>13000</v>
      </c>
      <c r="M220">
        <v>8000</v>
      </c>
      <c r="N220" s="91">
        <f t="shared" si="14"/>
        <v>1.625</v>
      </c>
      <c r="O220" s="8">
        <v>0.1179594</v>
      </c>
      <c r="P220" s="8">
        <v>0.0089528</v>
      </c>
      <c r="Q220">
        <f t="shared" si="15"/>
        <v>24</v>
      </c>
    </row>
    <row r="221" spans="1:17" ht="12.75">
      <c r="A221">
        <v>19</v>
      </c>
      <c r="B221" t="s">
        <v>145</v>
      </c>
      <c r="C221">
        <v>1851</v>
      </c>
      <c r="D221">
        <v>1852</v>
      </c>
      <c r="E221" s="8">
        <v>0.26323867237008874</v>
      </c>
      <c r="F221" s="5" t="s">
        <v>21</v>
      </c>
      <c r="G221" s="90" t="s">
        <v>21</v>
      </c>
      <c r="H221" s="15">
        <v>1</v>
      </c>
      <c r="I221">
        <v>0</v>
      </c>
      <c r="J221">
        <v>0</v>
      </c>
      <c r="K221">
        <v>200</v>
      </c>
      <c r="L221">
        <v>800</v>
      </c>
      <c r="M221">
        <v>500</v>
      </c>
      <c r="N221" s="91">
        <f t="shared" si="14"/>
        <v>1.6</v>
      </c>
      <c r="O221" s="8">
        <v>0.0026585</v>
      </c>
      <c r="P221" s="8">
        <v>0.0074407</v>
      </c>
      <c r="Q221">
        <f t="shared" si="15"/>
        <v>25</v>
      </c>
    </row>
    <row r="222" spans="1:17" ht="12.75">
      <c r="A222">
        <v>109</v>
      </c>
      <c r="B222" t="s">
        <v>157</v>
      </c>
      <c r="C222">
        <v>1919</v>
      </c>
      <c r="D222">
        <v>1920</v>
      </c>
      <c r="E222" s="8">
        <v>0.7706129001955611</v>
      </c>
      <c r="F222" s="5" t="s">
        <v>21</v>
      </c>
      <c r="G222" s="90" t="s">
        <v>21</v>
      </c>
      <c r="H222" s="15">
        <v>1</v>
      </c>
      <c r="I222">
        <v>0</v>
      </c>
      <c r="J222">
        <v>0</v>
      </c>
      <c r="K222">
        <v>613</v>
      </c>
      <c r="L222">
        <v>60000</v>
      </c>
      <c r="M222">
        <v>40000</v>
      </c>
      <c r="N222" s="91">
        <f t="shared" si="14"/>
        <v>1.5</v>
      </c>
      <c r="O222" s="8">
        <v>0.0631666</v>
      </c>
      <c r="P222" s="8">
        <v>0.0188027</v>
      </c>
      <c r="Q222">
        <f t="shared" si="15"/>
        <v>26</v>
      </c>
    </row>
    <row r="223" spans="1:17" ht="12.75">
      <c r="A223">
        <v>115</v>
      </c>
      <c r="B223" t="s">
        <v>74</v>
      </c>
      <c r="C223">
        <v>1919</v>
      </c>
      <c r="D223">
        <v>1922</v>
      </c>
      <c r="E223" s="8">
        <v>0.3234648230988207</v>
      </c>
      <c r="F223" s="5" t="s">
        <v>21</v>
      </c>
      <c r="G223" s="90" t="s">
        <v>21</v>
      </c>
      <c r="H223" s="15">
        <v>1</v>
      </c>
      <c r="I223">
        <v>0</v>
      </c>
      <c r="J223">
        <v>0</v>
      </c>
      <c r="K223">
        <v>1256</v>
      </c>
      <c r="L223">
        <v>30000</v>
      </c>
      <c r="M223">
        <v>20000</v>
      </c>
      <c r="N223" s="91">
        <f t="shared" si="14"/>
        <v>1.5</v>
      </c>
      <c r="O223" s="8">
        <v>0.0027839</v>
      </c>
      <c r="P223" s="8">
        <v>0.0058226</v>
      </c>
      <c r="Q223">
        <f t="shared" si="15"/>
        <v>27</v>
      </c>
    </row>
    <row r="224" spans="1:17" ht="12.75">
      <c r="A224">
        <v>37</v>
      </c>
      <c r="B224" t="s">
        <v>148</v>
      </c>
      <c r="C224">
        <v>1860</v>
      </c>
      <c r="D224">
        <v>1861</v>
      </c>
      <c r="E224" s="8">
        <v>0.64720071982782</v>
      </c>
      <c r="F224" s="5" t="s">
        <v>20</v>
      </c>
      <c r="G224" s="90" t="s">
        <v>20</v>
      </c>
      <c r="H224" s="15">
        <v>1</v>
      </c>
      <c r="I224">
        <v>0</v>
      </c>
      <c r="J224">
        <v>0</v>
      </c>
      <c r="K224">
        <v>97</v>
      </c>
      <c r="L224">
        <v>600</v>
      </c>
      <c r="M224">
        <v>400</v>
      </c>
      <c r="N224" s="91">
        <f t="shared" si="14"/>
        <v>1.5</v>
      </c>
      <c r="O224" s="8">
        <v>0.0286275</v>
      </c>
      <c r="P224" s="8">
        <v>0.0156053</v>
      </c>
      <c r="Q224">
        <f t="shared" si="15"/>
        <v>28</v>
      </c>
    </row>
    <row r="225" spans="1:17" ht="12.75">
      <c r="A225">
        <v>189</v>
      </c>
      <c r="B225" t="s">
        <v>81</v>
      </c>
      <c r="C225">
        <v>1977</v>
      </c>
      <c r="D225">
        <v>1978</v>
      </c>
      <c r="E225" s="8">
        <v>0.1006129310601327</v>
      </c>
      <c r="F225" s="5" t="s">
        <v>21</v>
      </c>
      <c r="G225" s="90" t="s">
        <v>21</v>
      </c>
      <c r="H225" s="15">
        <v>0</v>
      </c>
      <c r="I225">
        <v>0</v>
      </c>
      <c r="J225">
        <v>2</v>
      </c>
      <c r="K225">
        <v>226</v>
      </c>
      <c r="L225">
        <v>3500</v>
      </c>
      <c r="M225">
        <v>2500</v>
      </c>
      <c r="N225" s="91">
        <f t="shared" si="14"/>
        <v>1.4</v>
      </c>
      <c r="O225" s="8">
        <v>0.0006763</v>
      </c>
      <c r="P225" s="8">
        <v>0.0060455000000000005</v>
      </c>
      <c r="Q225">
        <f t="shared" si="15"/>
        <v>29</v>
      </c>
    </row>
    <row r="226" spans="1:17" ht="12.75">
      <c r="A226">
        <v>166</v>
      </c>
      <c r="B226" t="s">
        <v>83</v>
      </c>
      <c r="C226">
        <v>1965</v>
      </c>
      <c r="D226">
        <v>1965</v>
      </c>
      <c r="E226" s="8">
        <v>0.17617369669069474</v>
      </c>
      <c r="F226" s="5" t="s">
        <v>20</v>
      </c>
      <c r="G226" s="90" t="s">
        <v>7</v>
      </c>
      <c r="H226" s="15">
        <v>1</v>
      </c>
      <c r="I226">
        <v>0</v>
      </c>
      <c r="J226">
        <v>0</v>
      </c>
      <c r="K226">
        <v>50</v>
      </c>
      <c r="L226">
        <v>3800</v>
      </c>
      <c r="M226">
        <v>3261</v>
      </c>
      <c r="N226" s="91">
        <f t="shared" si="14"/>
        <v>1.1652867218644587</v>
      </c>
      <c r="O226" s="8">
        <v>0.0111593</v>
      </c>
      <c r="P226" s="8">
        <v>0.0521833</v>
      </c>
      <c r="Q226">
        <f t="shared" si="15"/>
        <v>30</v>
      </c>
    </row>
    <row r="227" spans="1:17" ht="12.75">
      <c r="A227">
        <v>147</v>
      </c>
      <c r="B227" t="s">
        <v>86</v>
      </c>
      <c r="C227">
        <v>1948</v>
      </c>
      <c r="D227">
        <v>1949</v>
      </c>
      <c r="E227" s="8">
        <v>0.1836841097728189</v>
      </c>
      <c r="F227" s="5" t="s">
        <v>5</v>
      </c>
      <c r="G227" s="90" t="s">
        <v>21</v>
      </c>
      <c r="H227" s="15">
        <v>1</v>
      </c>
      <c r="I227">
        <v>0</v>
      </c>
      <c r="J227">
        <v>0</v>
      </c>
      <c r="K227">
        <v>169</v>
      </c>
      <c r="L227">
        <v>1000</v>
      </c>
      <c r="M227">
        <v>1000</v>
      </c>
      <c r="N227" s="91">
        <f t="shared" si="14"/>
        <v>1</v>
      </c>
      <c r="O227" s="8">
        <v>0.0118022</v>
      </c>
      <c r="P227" s="8">
        <v>0.0524505</v>
      </c>
      <c r="Q227">
        <f t="shared" si="15"/>
        <v>31</v>
      </c>
    </row>
    <row r="228" spans="1:17" ht="12.75">
      <c r="A228">
        <v>60</v>
      </c>
      <c r="B228" t="s">
        <v>150</v>
      </c>
      <c r="C228">
        <v>1876</v>
      </c>
      <c r="D228">
        <v>1876</v>
      </c>
      <c r="E228" s="8">
        <v>0.47999297999297996</v>
      </c>
      <c r="F228" s="5" t="s">
        <v>20</v>
      </c>
      <c r="G228" s="90" t="s">
        <v>20</v>
      </c>
      <c r="H228" s="15">
        <v>1</v>
      </c>
      <c r="I228">
        <v>0</v>
      </c>
      <c r="J228">
        <v>0</v>
      </c>
      <c r="K228">
        <v>30</v>
      </c>
      <c r="L228">
        <v>2000</v>
      </c>
      <c r="M228">
        <v>2000</v>
      </c>
      <c r="N228" s="91">
        <f t="shared" si="14"/>
        <v>1</v>
      </c>
      <c r="O228" s="8">
        <v>0.0002735</v>
      </c>
      <c r="P228" s="8">
        <v>0.0002963</v>
      </c>
      <c r="Q228">
        <f t="shared" si="15"/>
        <v>32</v>
      </c>
    </row>
    <row r="229" spans="1:17" ht="12.75">
      <c r="A229">
        <v>117</v>
      </c>
      <c r="B229" t="s">
        <v>159</v>
      </c>
      <c r="C229">
        <v>1920</v>
      </c>
      <c r="D229">
        <v>1920</v>
      </c>
      <c r="E229" s="8">
        <v>0.9480555739747397</v>
      </c>
      <c r="F229" s="5" t="s">
        <v>20</v>
      </c>
      <c r="G229" s="90" t="s">
        <v>20</v>
      </c>
      <c r="H229" s="15">
        <v>1</v>
      </c>
      <c r="I229">
        <v>0</v>
      </c>
      <c r="J229">
        <v>0</v>
      </c>
      <c r="K229">
        <v>140</v>
      </c>
      <c r="L229">
        <v>500</v>
      </c>
      <c r="M229">
        <v>500</v>
      </c>
      <c r="N229" s="91">
        <f aca="true" t="shared" si="16" ref="N229:N260">L229/M229</f>
        <v>1</v>
      </c>
      <c r="O229" s="8">
        <v>0.0271653</v>
      </c>
      <c r="P229" s="8">
        <v>0.0014884</v>
      </c>
      <c r="Q229">
        <f t="shared" si="15"/>
        <v>33</v>
      </c>
    </row>
    <row r="230" spans="1:17" ht="12.75">
      <c r="A230">
        <v>145</v>
      </c>
      <c r="B230" t="s">
        <v>54</v>
      </c>
      <c r="C230">
        <v>1940</v>
      </c>
      <c r="D230">
        <v>1941</v>
      </c>
      <c r="E230" s="8">
        <v>0.04187408084983803</v>
      </c>
      <c r="F230" s="5" t="s">
        <v>20</v>
      </c>
      <c r="G230" s="90" t="s">
        <v>20</v>
      </c>
      <c r="H230" s="15">
        <v>1</v>
      </c>
      <c r="I230">
        <v>0</v>
      </c>
      <c r="J230">
        <v>0</v>
      </c>
      <c r="K230">
        <v>53</v>
      </c>
      <c r="L230">
        <v>700</v>
      </c>
      <c r="M230">
        <v>700</v>
      </c>
      <c r="N230" s="91">
        <f t="shared" si="16"/>
        <v>1</v>
      </c>
      <c r="O230" s="8">
        <v>0.0033143</v>
      </c>
      <c r="P230" s="8">
        <v>0.0758349</v>
      </c>
      <c r="Q230">
        <f t="shared" si="15"/>
        <v>34</v>
      </c>
    </row>
    <row r="231" spans="1:17" ht="12.75">
      <c r="A231">
        <v>10</v>
      </c>
      <c r="B231" t="s">
        <v>87</v>
      </c>
      <c r="C231">
        <v>1848</v>
      </c>
      <c r="D231">
        <v>1848</v>
      </c>
      <c r="E231" s="8">
        <v>0.19477119476060417</v>
      </c>
      <c r="F231" s="5" t="s">
        <v>21</v>
      </c>
      <c r="G231" s="90" t="s">
        <v>7</v>
      </c>
      <c r="H231" s="15">
        <v>0</v>
      </c>
      <c r="I231">
        <v>3</v>
      </c>
      <c r="J231">
        <v>0</v>
      </c>
      <c r="K231">
        <v>143</v>
      </c>
      <c r="L231">
        <v>3600</v>
      </c>
      <c r="M231">
        <v>3927</v>
      </c>
      <c r="N231" s="91">
        <f t="shared" si="16"/>
        <v>0.9167303284950343</v>
      </c>
      <c r="O231" s="8">
        <v>0.0183909</v>
      </c>
      <c r="P231" s="8">
        <v>0.0760322</v>
      </c>
      <c r="Q231">
        <f t="shared" si="15"/>
        <v>35</v>
      </c>
    </row>
    <row r="232" spans="1:17" ht="12.75">
      <c r="A232">
        <v>85</v>
      </c>
      <c r="B232" t="s">
        <v>155</v>
      </c>
      <c r="C232">
        <v>1904</v>
      </c>
      <c r="D232">
        <v>1905</v>
      </c>
      <c r="E232" s="8">
        <v>0.6749071389744519</v>
      </c>
      <c r="F232" s="5" t="s">
        <v>21</v>
      </c>
      <c r="G232" s="90" t="s">
        <v>21</v>
      </c>
      <c r="H232" s="15">
        <v>1</v>
      </c>
      <c r="I232">
        <v>0</v>
      </c>
      <c r="J232">
        <v>0</v>
      </c>
      <c r="K232">
        <v>586</v>
      </c>
      <c r="L232">
        <v>71453</v>
      </c>
      <c r="M232">
        <v>80378</v>
      </c>
      <c r="N232" s="91">
        <f t="shared" si="16"/>
        <v>0.8889621538231854</v>
      </c>
      <c r="O232" s="8">
        <v>0.1132343</v>
      </c>
      <c r="P232" s="8">
        <v>0.0545433</v>
      </c>
      <c r="Q232">
        <f t="shared" si="15"/>
        <v>36</v>
      </c>
    </row>
    <row r="233" spans="1:17" ht="12.75">
      <c r="A233">
        <v>16</v>
      </c>
      <c r="B233" t="s">
        <v>57</v>
      </c>
      <c r="C233">
        <v>1849</v>
      </c>
      <c r="D233">
        <v>1849</v>
      </c>
      <c r="E233" s="8">
        <v>0.9444086844946271</v>
      </c>
      <c r="F233" s="5" t="s">
        <v>20</v>
      </c>
      <c r="G233" s="90" t="s">
        <v>20</v>
      </c>
      <c r="H233" s="15">
        <v>0</v>
      </c>
      <c r="I233">
        <v>3</v>
      </c>
      <c r="J233">
        <v>1</v>
      </c>
      <c r="K233">
        <v>55</v>
      </c>
      <c r="L233">
        <v>1200</v>
      </c>
      <c r="M233">
        <v>1400</v>
      </c>
      <c r="N233" s="91">
        <f t="shared" si="16"/>
        <v>0.8571428571428571</v>
      </c>
      <c r="O233" s="8">
        <v>0.1113608</v>
      </c>
      <c r="P233" s="8">
        <v>0.0065551</v>
      </c>
      <c r="Q233">
        <f t="shared" si="15"/>
        <v>37</v>
      </c>
    </row>
    <row r="234" spans="1:17" ht="12.75">
      <c r="A234">
        <v>112</v>
      </c>
      <c r="B234" t="s">
        <v>125</v>
      </c>
      <c r="C234">
        <v>1919</v>
      </c>
      <c r="D234">
        <v>1919</v>
      </c>
      <c r="E234" s="8">
        <v>0.8248436972145479</v>
      </c>
      <c r="F234" s="5" t="s">
        <v>20</v>
      </c>
      <c r="G234" s="90" t="s">
        <v>20</v>
      </c>
      <c r="H234" s="15">
        <v>0</v>
      </c>
      <c r="I234">
        <v>0</v>
      </c>
      <c r="J234">
        <v>1</v>
      </c>
      <c r="K234">
        <v>111</v>
      </c>
      <c r="L234">
        <v>5000</v>
      </c>
      <c r="M234">
        <v>6000</v>
      </c>
      <c r="N234" s="91">
        <f t="shared" si="16"/>
        <v>0.8333333333333334</v>
      </c>
      <c r="O234" s="8">
        <v>0.0178238</v>
      </c>
      <c r="P234" s="8">
        <v>0.0037849</v>
      </c>
      <c r="Q234">
        <f t="shared" si="15"/>
        <v>38</v>
      </c>
    </row>
    <row r="235" spans="1:17" ht="12.75">
      <c r="A235">
        <v>208</v>
      </c>
      <c r="B235" t="s">
        <v>171</v>
      </c>
      <c r="C235">
        <v>1987</v>
      </c>
      <c r="D235">
        <v>1987</v>
      </c>
      <c r="E235" s="8">
        <v>0.8930262159086979</v>
      </c>
      <c r="F235" s="5" t="s">
        <v>5</v>
      </c>
      <c r="G235" s="90" t="s">
        <v>7</v>
      </c>
      <c r="H235" s="15">
        <v>1</v>
      </c>
      <c r="I235">
        <v>0</v>
      </c>
      <c r="J235">
        <v>0</v>
      </c>
      <c r="K235">
        <v>33</v>
      </c>
      <c r="L235">
        <v>1800</v>
      </c>
      <c r="M235">
        <v>2200</v>
      </c>
      <c r="N235" s="91">
        <f t="shared" si="16"/>
        <v>0.8181818181818182</v>
      </c>
      <c r="O235" s="8">
        <v>0.1084675</v>
      </c>
      <c r="P235" s="8">
        <v>0.0129931</v>
      </c>
      <c r="Q235">
        <f t="shared" si="15"/>
        <v>39</v>
      </c>
    </row>
    <row r="236" spans="1:17" ht="12.75">
      <c r="A236">
        <v>28</v>
      </c>
      <c r="B236" t="s">
        <v>76</v>
      </c>
      <c r="C236">
        <v>1859</v>
      </c>
      <c r="D236">
        <v>1859</v>
      </c>
      <c r="E236" s="8">
        <v>0.15243280342799903</v>
      </c>
      <c r="F236" s="5" t="s">
        <v>20</v>
      </c>
      <c r="G236" s="90" t="s">
        <v>20</v>
      </c>
      <c r="H236" s="15">
        <v>0</v>
      </c>
      <c r="I236">
        <v>3</v>
      </c>
      <c r="J236">
        <v>0</v>
      </c>
      <c r="K236">
        <v>75</v>
      </c>
      <c r="L236">
        <v>10000</v>
      </c>
      <c r="M236">
        <v>12500</v>
      </c>
      <c r="N236" s="91">
        <f t="shared" si="16"/>
        <v>0.8</v>
      </c>
      <c r="O236" s="8">
        <v>0.0147915</v>
      </c>
      <c r="P236" s="8">
        <v>0.0822447</v>
      </c>
      <c r="Q236">
        <f t="shared" si="15"/>
        <v>40</v>
      </c>
    </row>
    <row r="237" spans="1:17" ht="12.75">
      <c r="A237">
        <v>61</v>
      </c>
      <c r="B237" t="s">
        <v>142</v>
      </c>
      <c r="C237">
        <v>1877</v>
      </c>
      <c r="D237">
        <v>1878</v>
      </c>
      <c r="E237" s="8">
        <v>0.7969822950027192</v>
      </c>
      <c r="F237" s="5" t="s">
        <v>20</v>
      </c>
      <c r="G237" s="90" t="s">
        <v>20</v>
      </c>
      <c r="H237" s="15">
        <v>1</v>
      </c>
      <c r="I237">
        <v>0</v>
      </c>
      <c r="J237">
        <v>0</v>
      </c>
      <c r="K237">
        <v>267</v>
      </c>
      <c r="L237">
        <v>120000</v>
      </c>
      <c r="M237">
        <v>165000</v>
      </c>
      <c r="N237" s="91">
        <f t="shared" si="16"/>
        <v>0.7272727272727273</v>
      </c>
      <c r="O237" s="8">
        <v>0.1318926</v>
      </c>
      <c r="P237" s="8">
        <v>0.0335974</v>
      </c>
      <c r="Q237">
        <f t="shared" si="15"/>
        <v>41</v>
      </c>
    </row>
    <row r="238" spans="1:17" ht="12.75">
      <c r="A238">
        <v>13</v>
      </c>
      <c r="B238" t="s">
        <v>144</v>
      </c>
      <c r="C238">
        <v>1848</v>
      </c>
      <c r="D238">
        <v>1848</v>
      </c>
      <c r="E238" s="8">
        <v>0.8940127900037573</v>
      </c>
      <c r="F238" s="5" t="s">
        <v>20</v>
      </c>
      <c r="G238" s="90" t="s">
        <v>202</v>
      </c>
      <c r="H238" s="15">
        <v>1</v>
      </c>
      <c r="I238">
        <v>0</v>
      </c>
      <c r="J238">
        <v>0</v>
      </c>
      <c r="K238">
        <v>247</v>
      </c>
      <c r="L238">
        <v>2500</v>
      </c>
      <c r="M238">
        <v>3500</v>
      </c>
      <c r="N238" s="91">
        <f t="shared" si="16"/>
        <v>0.7142857142857143</v>
      </c>
      <c r="O238" s="8">
        <v>0.0485381</v>
      </c>
      <c r="P238" s="8">
        <v>0.0057543</v>
      </c>
      <c r="Q238">
        <f t="shared" si="15"/>
        <v>42</v>
      </c>
    </row>
    <row r="239" spans="1:17" ht="12.75">
      <c r="A239">
        <v>40</v>
      </c>
      <c r="B239" t="s">
        <v>64</v>
      </c>
      <c r="C239">
        <v>1862</v>
      </c>
      <c r="D239">
        <v>1867</v>
      </c>
      <c r="E239" s="8">
        <v>0.9531609277994941</v>
      </c>
      <c r="F239" s="5" t="s">
        <v>21</v>
      </c>
      <c r="G239" s="90" t="s">
        <v>21</v>
      </c>
      <c r="H239" s="15">
        <v>1</v>
      </c>
      <c r="I239">
        <v>0</v>
      </c>
      <c r="J239">
        <v>0</v>
      </c>
      <c r="K239">
        <v>1757</v>
      </c>
      <c r="L239">
        <v>8000</v>
      </c>
      <c r="M239">
        <v>12000</v>
      </c>
      <c r="N239" s="91">
        <f t="shared" si="16"/>
        <v>0.6666666666666666</v>
      </c>
      <c r="O239" s="8">
        <v>0.1061196</v>
      </c>
      <c r="P239" s="8">
        <v>0.0052148</v>
      </c>
      <c r="Q239">
        <f t="shared" si="15"/>
        <v>43</v>
      </c>
    </row>
    <row r="240" spans="1:17" ht="12.75">
      <c r="A240">
        <v>199</v>
      </c>
      <c r="B240" t="s">
        <v>172</v>
      </c>
      <c r="C240">
        <v>1980</v>
      </c>
      <c r="D240">
        <v>1988</v>
      </c>
      <c r="E240" s="8">
        <v>0.41831632108688693</v>
      </c>
      <c r="F240" s="5" t="s">
        <v>5</v>
      </c>
      <c r="G240" s="90" t="s">
        <v>21</v>
      </c>
      <c r="H240" s="15">
        <v>1</v>
      </c>
      <c r="I240">
        <v>0</v>
      </c>
      <c r="J240">
        <v>0</v>
      </c>
      <c r="K240">
        <v>2890</v>
      </c>
      <c r="L240">
        <v>500000</v>
      </c>
      <c r="M240">
        <v>750000</v>
      </c>
      <c r="N240" s="91">
        <f t="shared" si="16"/>
        <v>0.6666666666666666</v>
      </c>
      <c r="O240" s="8">
        <v>0.0058809</v>
      </c>
      <c r="P240" s="8">
        <v>0.0081776</v>
      </c>
      <c r="Q240">
        <f t="shared" si="15"/>
        <v>44</v>
      </c>
    </row>
    <row r="241" spans="1:17" ht="12.75">
      <c r="A241">
        <v>88</v>
      </c>
      <c r="B241" t="s">
        <v>103</v>
      </c>
      <c r="C241">
        <v>1906</v>
      </c>
      <c r="D241">
        <v>1906</v>
      </c>
      <c r="E241" s="8">
        <v>0.5425877422734415</v>
      </c>
      <c r="F241" s="5" t="s">
        <v>20</v>
      </c>
      <c r="G241" s="90" t="s">
        <v>7</v>
      </c>
      <c r="H241" s="15">
        <v>0</v>
      </c>
      <c r="I241">
        <v>0</v>
      </c>
      <c r="J241">
        <v>2</v>
      </c>
      <c r="K241">
        <v>55</v>
      </c>
      <c r="L241">
        <v>400</v>
      </c>
      <c r="M241">
        <v>600</v>
      </c>
      <c r="N241" s="91">
        <f t="shared" si="16"/>
        <v>0.6666666666666666</v>
      </c>
      <c r="O241" s="8">
        <v>0.0005179</v>
      </c>
      <c r="P241" s="8">
        <v>0.0004366</v>
      </c>
      <c r="Q241">
        <f t="shared" si="15"/>
        <v>45</v>
      </c>
    </row>
    <row r="242" spans="1:17" ht="12.75">
      <c r="A242">
        <v>1</v>
      </c>
      <c r="B242" t="s">
        <v>141</v>
      </c>
      <c r="C242">
        <v>1823</v>
      </c>
      <c r="D242">
        <v>1823</v>
      </c>
      <c r="E242" s="8">
        <v>0.8294401951354046</v>
      </c>
      <c r="F242" s="5" t="s">
        <v>20</v>
      </c>
      <c r="G242" s="90" t="s">
        <v>20</v>
      </c>
      <c r="H242" s="15">
        <v>1</v>
      </c>
      <c r="I242">
        <v>0</v>
      </c>
      <c r="J242">
        <v>0</v>
      </c>
      <c r="K242">
        <v>221</v>
      </c>
      <c r="L242">
        <v>400</v>
      </c>
      <c r="M242">
        <v>600</v>
      </c>
      <c r="N242" s="91">
        <f t="shared" si="16"/>
        <v>0.6666666666666666</v>
      </c>
      <c r="O242" s="8">
        <v>0.1467643</v>
      </c>
      <c r="P242" s="8">
        <v>0.0301795</v>
      </c>
      <c r="Q242">
        <f t="shared" si="15"/>
        <v>46</v>
      </c>
    </row>
    <row r="243" spans="1:17" ht="12.75">
      <c r="A243">
        <v>31</v>
      </c>
      <c r="B243" t="s">
        <v>146</v>
      </c>
      <c r="C243">
        <v>1859</v>
      </c>
      <c r="D243">
        <v>1860</v>
      </c>
      <c r="E243" s="8">
        <v>0.9081070244114609</v>
      </c>
      <c r="F243" s="5" t="s">
        <v>20</v>
      </c>
      <c r="G243" s="90" t="s">
        <v>20</v>
      </c>
      <c r="H243" s="15">
        <v>1</v>
      </c>
      <c r="I243">
        <v>0</v>
      </c>
      <c r="J243">
        <v>0</v>
      </c>
      <c r="K243">
        <v>156</v>
      </c>
      <c r="L243">
        <v>4000</v>
      </c>
      <c r="M243">
        <v>6000</v>
      </c>
      <c r="N243" s="91">
        <f t="shared" si="16"/>
        <v>0.6666666666666666</v>
      </c>
      <c r="O243" s="8">
        <v>0.0267245</v>
      </c>
      <c r="P243" s="8">
        <v>0.0027043</v>
      </c>
      <c r="Q243">
        <f t="shared" si="15"/>
        <v>47</v>
      </c>
    </row>
    <row r="244" spans="1:17" ht="12.75">
      <c r="A244">
        <v>91</v>
      </c>
      <c r="B244" t="s">
        <v>104</v>
      </c>
      <c r="C244">
        <v>1907</v>
      </c>
      <c r="D244">
        <v>1907</v>
      </c>
      <c r="E244" s="8">
        <v>0.32402073732718895</v>
      </c>
      <c r="F244" s="5" t="s">
        <v>20</v>
      </c>
      <c r="G244" s="90" t="s">
        <v>20</v>
      </c>
      <c r="H244" s="15">
        <v>0</v>
      </c>
      <c r="I244">
        <v>0</v>
      </c>
      <c r="J244">
        <v>2</v>
      </c>
      <c r="K244">
        <v>64</v>
      </c>
      <c r="L244">
        <v>400</v>
      </c>
      <c r="M244">
        <v>600</v>
      </c>
      <c r="N244" s="91">
        <f t="shared" si="16"/>
        <v>0.6666666666666666</v>
      </c>
      <c r="O244" s="8">
        <v>0.000225</v>
      </c>
      <c r="P244" s="8">
        <v>0.00046939999999999997</v>
      </c>
      <c r="Q244">
        <f t="shared" si="15"/>
        <v>48</v>
      </c>
    </row>
    <row r="245" spans="1:17" ht="12.75">
      <c r="A245">
        <v>106</v>
      </c>
      <c r="B245" t="s">
        <v>59</v>
      </c>
      <c r="C245">
        <v>1914</v>
      </c>
      <c r="D245">
        <v>1918</v>
      </c>
      <c r="E245" s="8">
        <v>0.9731086037636831</v>
      </c>
      <c r="F245" s="5" t="s">
        <v>21</v>
      </c>
      <c r="G245" s="90" t="s">
        <v>21</v>
      </c>
      <c r="H245" s="15">
        <v>0</v>
      </c>
      <c r="I245">
        <v>5</v>
      </c>
      <c r="J245">
        <v>0</v>
      </c>
      <c r="K245">
        <v>1567</v>
      </c>
      <c r="L245">
        <v>3386200</v>
      </c>
      <c r="M245">
        <v>5191831</v>
      </c>
      <c r="N245" s="91">
        <f t="shared" si="16"/>
        <v>0.6522169153811054</v>
      </c>
      <c r="O245" s="8">
        <v>0.0682371</v>
      </c>
      <c r="P245" s="8">
        <v>0.0018857</v>
      </c>
      <c r="Q245">
        <f t="shared" si="15"/>
        <v>49</v>
      </c>
    </row>
    <row r="246" spans="1:17" ht="12.75">
      <c r="A246">
        <v>124</v>
      </c>
      <c r="B246" t="s">
        <v>162</v>
      </c>
      <c r="C246">
        <v>1932</v>
      </c>
      <c r="D246">
        <v>1935</v>
      </c>
      <c r="E246" s="8">
        <v>0.3309332335889284</v>
      </c>
      <c r="F246" s="5" t="s">
        <v>20</v>
      </c>
      <c r="G246" s="90" t="s">
        <v>20</v>
      </c>
      <c r="H246" s="15">
        <v>1</v>
      </c>
      <c r="I246">
        <v>0</v>
      </c>
      <c r="J246">
        <v>0</v>
      </c>
      <c r="K246">
        <v>1093</v>
      </c>
      <c r="L246">
        <v>36000</v>
      </c>
      <c r="M246">
        <v>56661</v>
      </c>
      <c r="N246" s="91">
        <f t="shared" si="16"/>
        <v>0.6353576534124</v>
      </c>
      <c r="O246" s="8">
        <v>0.0003539</v>
      </c>
      <c r="P246" s="8">
        <v>0.0007155</v>
      </c>
      <c r="Q246">
        <f t="shared" si="15"/>
        <v>50</v>
      </c>
    </row>
    <row r="247" spans="1:17" ht="12.75">
      <c r="A247">
        <v>4</v>
      </c>
      <c r="B247" t="s">
        <v>142</v>
      </c>
      <c r="C247">
        <v>1828</v>
      </c>
      <c r="D247">
        <v>1829</v>
      </c>
      <c r="E247" s="8">
        <v>0.7285187792059701</v>
      </c>
      <c r="F247" s="5" t="s">
        <v>20</v>
      </c>
      <c r="G247" s="90" t="s">
        <v>20</v>
      </c>
      <c r="H247" s="15">
        <v>1</v>
      </c>
      <c r="I247">
        <v>0</v>
      </c>
      <c r="J247">
        <v>0</v>
      </c>
      <c r="K247">
        <v>507</v>
      </c>
      <c r="L247">
        <v>50000</v>
      </c>
      <c r="M247">
        <v>80000</v>
      </c>
      <c r="N247" s="91">
        <f t="shared" si="16"/>
        <v>0.625</v>
      </c>
      <c r="O247" s="8">
        <v>0.1525648</v>
      </c>
      <c r="P247" s="8">
        <v>0.056853</v>
      </c>
      <c r="Q247">
        <f t="shared" si="15"/>
        <v>51</v>
      </c>
    </row>
    <row r="248" spans="1:17" ht="12.75">
      <c r="A248">
        <v>22</v>
      </c>
      <c r="B248" t="s">
        <v>96</v>
      </c>
      <c r="C248">
        <v>1853</v>
      </c>
      <c r="D248">
        <v>1856</v>
      </c>
      <c r="E248" s="8">
        <v>0.7418363456279363</v>
      </c>
      <c r="F248" s="5" t="s">
        <v>21</v>
      </c>
      <c r="G248" s="90" t="s">
        <v>21</v>
      </c>
      <c r="H248" s="15">
        <v>0</v>
      </c>
      <c r="I248">
        <v>4</v>
      </c>
      <c r="J248">
        <v>0</v>
      </c>
      <c r="K248">
        <v>861</v>
      </c>
      <c r="L248">
        <v>100000</v>
      </c>
      <c r="M248">
        <v>164200</v>
      </c>
      <c r="N248" s="91">
        <f t="shared" si="16"/>
        <v>0.6090133982947625</v>
      </c>
      <c r="O248" s="8">
        <v>0.1354154</v>
      </c>
      <c r="P248" s="8">
        <v>0.0471254</v>
      </c>
      <c r="Q248">
        <f t="shared" si="15"/>
        <v>52</v>
      </c>
    </row>
    <row r="249" spans="1:17" ht="12.75">
      <c r="A249">
        <v>187</v>
      </c>
      <c r="B249" t="s">
        <v>170</v>
      </c>
      <c r="C249">
        <v>1975</v>
      </c>
      <c r="D249">
        <v>1979</v>
      </c>
      <c r="E249" s="8">
        <v>0.8918309050830214</v>
      </c>
      <c r="F249" s="5" t="s">
        <v>20</v>
      </c>
      <c r="G249" s="90" t="s">
        <v>20</v>
      </c>
      <c r="H249" s="15">
        <v>1</v>
      </c>
      <c r="I249">
        <v>0</v>
      </c>
      <c r="J249">
        <v>0</v>
      </c>
      <c r="K249">
        <v>1348</v>
      </c>
      <c r="L249">
        <v>3000</v>
      </c>
      <c r="M249">
        <v>5000</v>
      </c>
      <c r="N249" s="91">
        <f t="shared" si="16"/>
        <v>0.6</v>
      </c>
      <c r="O249" s="8">
        <v>0.0068374</v>
      </c>
      <c r="P249" s="8">
        <v>0.0008293</v>
      </c>
      <c r="Q249">
        <f t="shared" si="15"/>
        <v>53</v>
      </c>
    </row>
    <row r="250" spans="1:17" ht="12.75">
      <c r="A250">
        <v>154</v>
      </c>
      <c r="B250" t="s">
        <v>62</v>
      </c>
      <c r="C250">
        <v>1956</v>
      </c>
      <c r="D250">
        <v>1956</v>
      </c>
      <c r="E250" s="8">
        <v>0.9713255800154276</v>
      </c>
      <c r="F250" s="5" t="s">
        <v>20</v>
      </c>
      <c r="G250" s="90" t="s">
        <v>20</v>
      </c>
      <c r="H250" s="15">
        <v>1</v>
      </c>
      <c r="I250">
        <v>0</v>
      </c>
      <c r="J250">
        <v>0</v>
      </c>
      <c r="K250">
        <v>23</v>
      </c>
      <c r="L250">
        <v>1500</v>
      </c>
      <c r="M250">
        <v>2502</v>
      </c>
      <c r="N250" s="91">
        <f t="shared" si="16"/>
        <v>0.5995203836930456</v>
      </c>
      <c r="O250" s="8">
        <v>0.1702454</v>
      </c>
      <c r="P250" s="8">
        <v>0.0050258</v>
      </c>
      <c r="Q250">
        <f t="shared" si="15"/>
        <v>54</v>
      </c>
    </row>
    <row r="251" spans="1:17" ht="12.75">
      <c r="A251">
        <v>49</v>
      </c>
      <c r="B251" t="s">
        <v>122</v>
      </c>
      <c r="C251">
        <v>1864</v>
      </c>
      <c r="D251">
        <v>1870</v>
      </c>
      <c r="E251" s="8">
        <v>0.8222739272450669</v>
      </c>
      <c r="F251" s="5" t="s">
        <v>20</v>
      </c>
      <c r="G251" s="90" t="s">
        <v>20</v>
      </c>
      <c r="H251" s="15">
        <v>0</v>
      </c>
      <c r="I251">
        <v>3</v>
      </c>
      <c r="J251">
        <v>0</v>
      </c>
      <c r="K251">
        <v>1936</v>
      </c>
      <c r="L251">
        <v>110000</v>
      </c>
      <c r="M251">
        <v>200000</v>
      </c>
      <c r="N251" s="91">
        <f t="shared" si="16"/>
        <v>0.55</v>
      </c>
      <c r="O251" s="8">
        <v>0.0055131</v>
      </c>
      <c r="P251" s="8">
        <v>0.0011916</v>
      </c>
      <c r="Q251">
        <f t="shared" si="15"/>
        <v>55</v>
      </c>
    </row>
    <row r="252" spans="1:17" ht="12.75">
      <c r="A252">
        <v>139</v>
      </c>
      <c r="B252" t="s">
        <v>107</v>
      </c>
      <c r="C252">
        <v>1939</v>
      </c>
      <c r="D252">
        <v>1945</v>
      </c>
      <c r="E252" s="8">
        <v>0.9067031136156358</v>
      </c>
      <c r="F252" s="5" t="s">
        <v>21</v>
      </c>
      <c r="G252" s="90" t="s">
        <v>21</v>
      </c>
      <c r="H252" s="15">
        <v>0</v>
      </c>
      <c r="I252">
        <v>5</v>
      </c>
      <c r="J252">
        <v>0</v>
      </c>
      <c r="K252">
        <v>2175</v>
      </c>
      <c r="L252">
        <v>5637000</v>
      </c>
      <c r="M252">
        <v>10639683</v>
      </c>
      <c r="N252" s="91">
        <f t="shared" si="16"/>
        <v>0.5298090178062635</v>
      </c>
      <c r="O252" s="8">
        <v>0.1779559</v>
      </c>
      <c r="P252" s="8">
        <v>0.0183111</v>
      </c>
      <c r="Q252">
        <f t="shared" si="15"/>
        <v>56</v>
      </c>
    </row>
    <row r="253" spans="1:17" ht="12.75">
      <c r="A253">
        <v>82</v>
      </c>
      <c r="B253" t="s">
        <v>102</v>
      </c>
      <c r="C253">
        <v>1900</v>
      </c>
      <c r="D253">
        <v>1900</v>
      </c>
      <c r="E253" s="8">
        <v>0.828197056718968</v>
      </c>
      <c r="F253" s="5" t="s">
        <v>20</v>
      </c>
      <c r="G253" s="90" t="s">
        <v>20</v>
      </c>
      <c r="H253" s="15">
        <v>0</v>
      </c>
      <c r="I253">
        <v>0</v>
      </c>
      <c r="J253">
        <v>1</v>
      </c>
      <c r="K253">
        <v>59</v>
      </c>
      <c r="L253">
        <v>1003</v>
      </c>
      <c r="M253">
        <v>2000</v>
      </c>
      <c r="N253" s="91">
        <f t="shared" si="16"/>
        <v>0.5015</v>
      </c>
      <c r="O253" s="8">
        <v>0.5783657</v>
      </c>
      <c r="P253" s="8">
        <v>0.1199774</v>
      </c>
      <c r="Q253">
        <f t="shared" si="15"/>
        <v>57</v>
      </c>
    </row>
    <row r="254" spans="1:17" ht="12.75">
      <c r="A254">
        <v>46</v>
      </c>
      <c r="B254" t="s">
        <v>66</v>
      </c>
      <c r="C254">
        <v>1864</v>
      </c>
      <c r="D254">
        <v>1864</v>
      </c>
      <c r="E254" s="8">
        <v>0.9688964742707553</v>
      </c>
      <c r="F254" s="5" t="s">
        <v>20</v>
      </c>
      <c r="G254" s="90" t="s">
        <v>9</v>
      </c>
      <c r="H254" s="15">
        <v>0</v>
      </c>
      <c r="I254">
        <v>0</v>
      </c>
      <c r="J254">
        <v>1</v>
      </c>
      <c r="K254">
        <v>111</v>
      </c>
      <c r="L254">
        <v>1500</v>
      </c>
      <c r="M254">
        <v>3000</v>
      </c>
      <c r="N254" s="91">
        <f t="shared" si="16"/>
        <v>0.5</v>
      </c>
      <c r="O254" s="8">
        <v>0.09645190000000001</v>
      </c>
      <c r="P254" s="8">
        <v>0.0030963</v>
      </c>
      <c r="Q254">
        <f t="shared" si="15"/>
        <v>58</v>
      </c>
    </row>
    <row r="255" spans="1:17" ht="12.75">
      <c r="A255">
        <v>73</v>
      </c>
      <c r="B255" t="s">
        <v>78</v>
      </c>
      <c r="C255">
        <v>1894</v>
      </c>
      <c r="D255">
        <v>1895</v>
      </c>
      <c r="E255" s="8">
        <v>0.15497080833972227</v>
      </c>
      <c r="F255" s="5" t="s">
        <v>20</v>
      </c>
      <c r="G255" s="90" t="s">
        <v>20</v>
      </c>
      <c r="H255" s="15">
        <v>1</v>
      </c>
      <c r="I255">
        <v>0</v>
      </c>
      <c r="J255">
        <v>0</v>
      </c>
      <c r="K255">
        <v>242</v>
      </c>
      <c r="L255">
        <v>5000</v>
      </c>
      <c r="M255">
        <v>10000</v>
      </c>
      <c r="N255" s="91">
        <f t="shared" si="16"/>
        <v>0.5</v>
      </c>
      <c r="O255" s="8">
        <v>0.0282584</v>
      </c>
      <c r="P255" s="8">
        <v>0.1540882</v>
      </c>
      <c r="Q255">
        <f t="shared" si="15"/>
        <v>59</v>
      </c>
    </row>
    <row r="256" spans="1:17" ht="12.75">
      <c r="A256">
        <v>55</v>
      </c>
      <c r="B256" t="s">
        <v>100</v>
      </c>
      <c r="C256">
        <v>1866</v>
      </c>
      <c r="D256">
        <v>1866</v>
      </c>
      <c r="E256" s="8">
        <v>0.4583506418732344</v>
      </c>
      <c r="F256" s="5" t="s">
        <v>20</v>
      </c>
      <c r="G256" s="90" t="s">
        <v>20</v>
      </c>
      <c r="H256" s="15">
        <v>0</v>
      </c>
      <c r="I256">
        <v>3</v>
      </c>
      <c r="J256">
        <v>5</v>
      </c>
      <c r="K256">
        <v>42</v>
      </c>
      <c r="L256">
        <v>14100</v>
      </c>
      <c r="M256">
        <v>30000</v>
      </c>
      <c r="N256" s="91">
        <f t="shared" si="16"/>
        <v>0.47</v>
      </c>
      <c r="O256" s="8">
        <v>0.06631329999999999</v>
      </c>
      <c r="P256" s="8">
        <v>0.07836480000000001</v>
      </c>
      <c r="Q256">
        <f t="shared" si="15"/>
        <v>60</v>
      </c>
    </row>
    <row r="257" spans="1:17" ht="12.75">
      <c r="A257">
        <v>76</v>
      </c>
      <c r="B257" t="s">
        <v>74</v>
      </c>
      <c r="C257">
        <v>1897</v>
      </c>
      <c r="D257">
        <v>1897</v>
      </c>
      <c r="E257" s="8">
        <v>0.07989682900925504</v>
      </c>
      <c r="F257" s="5" t="s">
        <v>21</v>
      </c>
      <c r="G257" s="90" t="s">
        <v>21</v>
      </c>
      <c r="H257" s="15">
        <v>1</v>
      </c>
      <c r="I257">
        <v>0</v>
      </c>
      <c r="J257">
        <v>0</v>
      </c>
      <c r="K257">
        <v>94</v>
      </c>
      <c r="L257">
        <v>600</v>
      </c>
      <c r="M257">
        <v>1400</v>
      </c>
      <c r="N257" s="91">
        <f t="shared" si="16"/>
        <v>0.42857142857142855</v>
      </c>
      <c r="O257" s="8">
        <v>0.0021064</v>
      </c>
      <c r="P257" s="8">
        <v>0.0242576</v>
      </c>
      <c r="Q257">
        <f t="shared" si="15"/>
        <v>61</v>
      </c>
    </row>
    <row r="258" spans="1:17" ht="12.75">
      <c r="A258">
        <v>52</v>
      </c>
      <c r="B258" t="s">
        <v>97</v>
      </c>
      <c r="C258">
        <v>1865</v>
      </c>
      <c r="D258">
        <v>1866</v>
      </c>
      <c r="E258" s="8">
        <v>0.9288763259582288</v>
      </c>
      <c r="F258" s="5" t="s">
        <v>21</v>
      </c>
      <c r="G258" s="90" t="s">
        <v>7</v>
      </c>
      <c r="H258" s="15">
        <v>0</v>
      </c>
      <c r="I258">
        <v>4</v>
      </c>
      <c r="J258">
        <v>0</v>
      </c>
      <c r="K258">
        <v>197</v>
      </c>
      <c r="L258">
        <v>300</v>
      </c>
      <c r="M258">
        <v>700</v>
      </c>
      <c r="N258" s="91">
        <f t="shared" si="16"/>
        <v>0.42857142857142855</v>
      </c>
      <c r="O258" s="8">
        <v>0.0211298</v>
      </c>
      <c r="P258" s="8">
        <v>0.0016179</v>
      </c>
      <c r="Q258">
        <f t="shared" si="15"/>
        <v>62</v>
      </c>
    </row>
    <row r="259" spans="1:17" ht="12.75">
      <c r="A259">
        <v>34</v>
      </c>
      <c r="B259" t="s">
        <v>147</v>
      </c>
      <c r="C259">
        <v>1860</v>
      </c>
      <c r="D259">
        <v>1860</v>
      </c>
      <c r="E259" s="8">
        <v>0.8617575609800151</v>
      </c>
      <c r="F259" s="5" t="s">
        <v>20</v>
      </c>
      <c r="G259" s="90" t="s">
        <v>20</v>
      </c>
      <c r="H259" s="15">
        <v>1</v>
      </c>
      <c r="I259">
        <v>0</v>
      </c>
      <c r="J259">
        <v>0</v>
      </c>
      <c r="K259">
        <v>19</v>
      </c>
      <c r="L259">
        <v>300</v>
      </c>
      <c r="M259">
        <v>700</v>
      </c>
      <c r="N259" s="91">
        <f t="shared" si="16"/>
        <v>0.42857142857142855</v>
      </c>
      <c r="O259" s="8">
        <v>0.0286275</v>
      </c>
      <c r="P259" s="8">
        <v>0.0045924</v>
      </c>
      <c r="Q259">
        <f t="shared" si="15"/>
        <v>63</v>
      </c>
    </row>
    <row r="260" spans="1:17" ht="12.75">
      <c r="A260">
        <v>43</v>
      </c>
      <c r="B260" t="s">
        <v>149</v>
      </c>
      <c r="C260">
        <v>1863</v>
      </c>
      <c r="D260">
        <v>1863</v>
      </c>
      <c r="E260" s="8">
        <v>0.7650384651033459</v>
      </c>
      <c r="F260" s="5" t="s">
        <v>20</v>
      </c>
      <c r="G260" s="90" t="s">
        <v>20</v>
      </c>
      <c r="H260" s="15">
        <v>1</v>
      </c>
      <c r="I260">
        <v>0</v>
      </c>
      <c r="J260">
        <v>0</v>
      </c>
      <c r="K260">
        <v>15</v>
      </c>
      <c r="L260">
        <v>300</v>
      </c>
      <c r="M260">
        <v>700</v>
      </c>
      <c r="N260" s="91">
        <f t="shared" si="16"/>
        <v>0.42857142857142855</v>
      </c>
      <c r="O260" s="8">
        <v>0.0008254</v>
      </c>
      <c r="P260" s="8">
        <v>0.0002535</v>
      </c>
      <c r="Q260">
        <f t="shared" si="15"/>
        <v>64</v>
      </c>
    </row>
    <row r="261" spans="1:17" ht="12.75">
      <c r="A261">
        <v>160</v>
      </c>
      <c r="B261" t="s">
        <v>166</v>
      </c>
      <c r="C261">
        <v>1962</v>
      </c>
      <c r="D261">
        <v>1962</v>
      </c>
      <c r="E261" s="8">
        <v>0.6784134036478943</v>
      </c>
      <c r="F261" s="5" t="s">
        <v>20</v>
      </c>
      <c r="G261" s="90" t="s">
        <v>20</v>
      </c>
      <c r="H261" s="15">
        <v>1</v>
      </c>
      <c r="I261">
        <v>0</v>
      </c>
      <c r="J261">
        <v>0</v>
      </c>
      <c r="K261">
        <v>34</v>
      </c>
      <c r="L261">
        <v>500</v>
      </c>
      <c r="M261">
        <v>1353</v>
      </c>
      <c r="N261" s="91">
        <f aca="true" t="shared" si="17" ref="N261:N275">L261/M261</f>
        <v>0.36954915003695493</v>
      </c>
      <c r="O261" s="8">
        <v>0.1038925</v>
      </c>
      <c r="P261" s="8">
        <v>0.0492479</v>
      </c>
      <c r="Q261">
        <f t="shared" si="15"/>
        <v>65</v>
      </c>
    </row>
    <row r="262" spans="1:17" ht="12.75">
      <c r="A262">
        <v>58</v>
      </c>
      <c r="B262" t="s">
        <v>181</v>
      </c>
      <c r="C262">
        <v>1870</v>
      </c>
      <c r="D262">
        <v>1871</v>
      </c>
      <c r="E262" s="8">
        <v>0.768</v>
      </c>
      <c r="F262" s="5" t="s">
        <v>20</v>
      </c>
      <c r="G262" s="90" t="s">
        <v>20</v>
      </c>
      <c r="H262" s="15">
        <v>0</v>
      </c>
      <c r="I262" s="15">
        <v>0</v>
      </c>
      <c r="J262" s="15">
        <v>1</v>
      </c>
      <c r="K262" s="15">
        <v>223</v>
      </c>
      <c r="L262">
        <v>52313</v>
      </c>
      <c r="M262">
        <v>152000</v>
      </c>
      <c r="N262" s="91">
        <f t="shared" si="17"/>
        <v>0.34416447368421055</v>
      </c>
      <c r="O262" s="8">
        <f>O254+O255+O258+O260</f>
        <v>0.1466655</v>
      </c>
      <c r="P262" s="8">
        <f>O256</f>
        <v>0.06631329999999999</v>
      </c>
      <c r="Q262">
        <f aca="true" t="shared" si="18" ref="Q262:Q275">Q261+1</f>
        <v>66</v>
      </c>
    </row>
    <row r="263" spans="1:17" ht="12.75">
      <c r="A263">
        <v>130</v>
      </c>
      <c r="B263" t="s">
        <v>78</v>
      </c>
      <c r="C263">
        <v>1937</v>
      </c>
      <c r="D263">
        <v>1941</v>
      </c>
      <c r="E263" s="8">
        <v>0.31298336616814787</v>
      </c>
      <c r="F263" s="5" t="s">
        <v>20</v>
      </c>
      <c r="G263" s="90" t="s">
        <v>9</v>
      </c>
      <c r="H263" s="15">
        <v>1</v>
      </c>
      <c r="I263">
        <v>0</v>
      </c>
      <c r="J263">
        <v>0</v>
      </c>
      <c r="K263">
        <v>1615</v>
      </c>
      <c r="L263">
        <v>250000</v>
      </c>
      <c r="M263">
        <v>750000</v>
      </c>
      <c r="N263" s="91">
        <f t="shared" si="17"/>
        <v>0.3333333333333333</v>
      </c>
      <c r="O263" s="8">
        <v>0.0534113</v>
      </c>
      <c r="P263" s="8">
        <v>0.1172409</v>
      </c>
      <c r="Q263">
        <f t="shared" si="18"/>
        <v>67</v>
      </c>
    </row>
    <row r="264" spans="1:17" ht="12.75">
      <c r="A264">
        <v>25</v>
      </c>
      <c r="B264" t="s">
        <v>52</v>
      </c>
      <c r="C264">
        <v>1856</v>
      </c>
      <c r="D264">
        <v>1857</v>
      </c>
      <c r="E264" s="8">
        <v>0.980779417203299</v>
      </c>
      <c r="F264" s="5" t="s">
        <v>20</v>
      </c>
      <c r="G264" s="90" t="s">
        <v>20</v>
      </c>
      <c r="H264" s="15">
        <v>1</v>
      </c>
      <c r="I264">
        <v>0</v>
      </c>
      <c r="J264">
        <v>0</v>
      </c>
      <c r="K264">
        <v>141</v>
      </c>
      <c r="L264">
        <v>500</v>
      </c>
      <c r="M264">
        <v>1500</v>
      </c>
      <c r="N264" s="91">
        <f t="shared" si="17"/>
        <v>0.3333333333333333</v>
      </c>
      <c r="O264" s="8">
        <v>0.2956996</v>
      </c>
      <c r="P264" s="8">
        <v>0.0057949</v>
      </c>
      <c r="Q264">
        <f t="shared" si="18"/>
        <v>68</v>
      </c>
    </row>
    <row r="265" spans="1:17" ht="12.75">
      <c r="A265">
        <v>72</v>
      </c>
      <c r="B265" t="s">
        <v>54</v>
      </c>
      <c r="C265">
        <v>1893</v>
      </c>
      <c r="D265">
        <v>1893</v>
      </c>
      <c r="E265" s="8">
        <v>0.9751782296490444</v>
      </c>
      <c r="F265" s="5" t="s">
        <v>20</v>
      </c>
      <c r="G265" s="90" t="s">
        <v>20</v>
      </c>
      <c r="H265" s="15">
        <v>1</v>
      </c>
      <c r="I265">
        <v>0</v>
      </c>
      <c r="J265">
        <v>0</v>
      </c>
      <c r="K265">
        <v>22</v>
      </c>
      <c r="L265">
        <v>250</v>
      </c>
      <c r="M265">
        <v>750</v>
      </c>
      <c r="N265" s="91">
        <f t="shared" si="17"/>
        <v>0.3333333333333333</v>
      </c>
      <c r="O265" s="8">
        <v>0.0946154</v>
      </c>
      <c r="P265" s="8">
        <v>0.0024083</v>
      </c>
      <c r="Q265">
        <f t="shared" si="18"/>
        <v>69</v>
      </c>
    </row>
    <row r="266" spans="1:17" ht="12.75">
      <c r="A266">
        <v>64</v>
      </c>
      <c r="B266" t="s">
        <v>123</v>
      </c>
      <c r="C266">
        <v>1879</v>
      </c>
      <c r="D266">
        <v>1883</v>
      </c>
      <c r="E266" s="8">
        <v>0.7307064774025127</v>
      </c>
      <c r="F266" s="5" t="s">
        <v>20</v>
      </c>
      <c r="G266" s="90" t="s">
        <v>20</v>
      </c>
      <c r="H266" s="15">
        <v>0</v>
      </c>
      <c r="I266">
        <v>4</v>
      </c>
      <c r="J266">
        <v>0</v>
      </c>
      <c r="K266">
        <v>1762</v>
      </c>
      <c r="L266">
        <v>3000</v>
      </c>
      <c r="M266">
        <v>11000</v>
      </c>
      <c r="N266" s="91">
        <f t="shared" si="17"/>
        <v>0.2727272727272727</v>
      </c>
      <c r="O266" s="8">
        <v>0.0017914</v>
      </c>
      <c r="P266" s="8">
        <v>0.0006602</v>
      </c>
      <c r="Q266">
        <f t="shared" si="18"/>
        <v>70</v>
      </c>
    </row>
    <row r="267" spans="1:17" ht="12.75">
      <c r="A267">
        <v>127</v>
      </c>
      <c r="B267" t="s">
        <v>164</v>
      </c>
      <c r="C267">
        <v>1935</v>
      </c>
      <c r="D267">
        <v>1936</v>
      </c>
      <c r="E267" s="8">
        <v>0.9228420320211695</v>
      </c>
      <c r="F267" s="5" t="s">
        <v>20</v>
      </c>
      <c r="G267" s="90" t="s">
        <v>21</v>
      </c>
      <c r="H267" s="15">
        <v>1</v>
      </c>
      <c r="I267">
        <v>0</v>
      </c>
      <c r="J267">
        <v>0</v>
      </c>
      <c r="K267">
        <v>220</v>
      </c>
      <c r="L267">
        <v>4000</v>
      </c>
      <c r="M267">
        <v>16000</v>
      </c>
      <c r="N267" s="91">
        <f t="shared" si="17"/>
        <v>0.25</v>
      </c>
      <c r="O267" s="8">
        <v>0.0511954</v>
      </c>
      <c r="P267" s="8">
        <v>0.0042804</v>
      </c>
      <c r="Q267">
        <f t="shared" si="18"/>
        <v>71</v>
      </c>
    </row>
    <row r="268" spans="1:17" ht="12.75">
      <c r="A268">
        <v>94</v>
      </c>
      <c r="B268" t="s">
        <v>146</v>
      </c>
      <c r="C268">
        <v>1909</v>
      </c>
      <c r="D268">
        <v>1910</v>
      </c>
      <c r="E268" s="8">
        <v>0.9221056375600214</v>
      </c>
      <c r="F268" s="5" t="s">
        <v>20</v>
      </c>
      <c r="G268" s="90" t="s">
        <v>20</v>
      </c>
      <c r="H268" s="15">
        <v>1</v>
      </c>
      <c r="I268">
        <v>0</v>
      </c>
      <c r="J268">
        <v>0</v>
      </c>
      <c r="K268">
        <v>260</v>
      </c>
      <c r="L268">
        <v>2000</v>
      </c>
      <c r="M268">
        <v>8000</v>
      </c>
      <c r="N268" s="91">
        <f t="shared" si="17"/>
        <v>0.25</v>
      </c>
      <c r="O268" s="8">
        <v>0.014518</v>
      </c>
      <c r="P268" s="8">
        <v>0.0012264</v>
      </c>
      <c r="Q268">
        <f t="shared" si="18"/>
        <v>72</v>
      </c>
    </row>
    <row r="269" spans="1:17" ht="12.75">
      <c r="A269">
        <v>67</v>
      </c>
      <c r="B269" t="s">
        <v>151</v>
      </c>
      <c r="C269">
        <v>1884</v>
      </c>
      <c r="D269">
        <v>1885</v>
      </c>
      <c r="E269" s="8">
        <v>0.39199288643269303</v>
      </c>
      <c r="F269" s="5" t="s">
        <v>20</v>
      </c>
      <c r="G269" s="90" t="s">
        <v>20</v>
      </c>
      <c r="H269" s="15">
        <v>1</v>
      </c>
      <c r="I269">
        <v>0</v>
      </c>
      <c r="J269">
        <v>0</v>
      </c>
      <c r="K269">
        <v>291</v>
      </c>
      <c r="L269">
        <v>2100</v>
      </c>
      <c r="M269">
        <v>10000</v>
      </c>
      <c r="N269" s="91">
        <f t="shared" si="17"/>
        <v>0.21</v>
      </c>
      <c r="O269" s="8">
        <v>0.1045231</v>
      </c>
      <c r="P269" s="8">
        <v>0.1621223</v>
      </c>
      <c r="Q269">
        <f t="shared" si="18"/>
        <v>73</v>
      </c>
    </row>
    <row r="270" spans="1:17" ht="12.75">
      <c r="A270">
        <v>121</v>
      </c>
      <c r="B270" t="s">
        <v>161</v>
      </c>
      <c r="C270">
        <v>1931</v>
      </c>
      <c r="D270">
        <v>1933</v>
      </c>
      <c r="E270" s="8">
        <v>0.24698252729322523</v>
      </c>
      <c r="F270" s="5" t="s">
        <v>20</v>
      </c>
      <c r="G270" s="90" t="s">
        <v>20</v>
      </c>
      <c r="H270" s="15">
        <v>1</v>
      </c>
      <c r="I270">
        <v>0</v>
      </c>
      <c r="J270">
        <v>0</v>
      </c>
      <c r="K270">
        <v>505</v>
      </c>
      <c r="L270">
        <v>10000</v>
      </c>
      <c r="M270">
        <v>50000</v>
      </c>
      <c r="N270" s="91">
        <f t="shared" si="17"/>
        <v>0.2</v>
      </c>
      <c r="O270" s="8">
        <v>0.0411423</v>
      </c>
      <c r="P270" s="8">
        <v>0.1254375</v>
      </c>
      <c r="Q270">
        <f t="shared" si="18"/>
        <v>74</v>
      </c>
    </row>
    <row r="271" spans="1:17" ht="12.75">
      <c r="A271">
        <v>116</v>
      </c>
      <c r="B271" t="s">
        <v>158</v>
      </c>
      <c r="C271">
        <v>1919</v>
      </c>
      <c r="D271">
        <v>1921</v>
      </c>
      <c r="E271" s="8">
        <v>0.9132831930895823</v>
      </c>
      <c r="F271" s="5" t="s">
        <v>5</v>
      </c>
      <c r="G271" s="90" t="s">
        <v>21</v>
      </c>
      <c r="H271" s="15">
        <v>1</v>
      </c>
      <c r="I271">
        <v>0</v>
      </c>
      <c r="J271">
        <v>0</v>
      </c>
      <c r="K271">
        <v>720</v>
      </c>
      <c r="L271">
        <v>5000</v>
      </c>
      <c r="M271">
        <v>35000</v>
      </c>
      <c r="N271" s="91">
        <f t="shared" si="17"/>
        <v>0.14285714285714285</v>
      </c>
      <c r="O271" s="8">
        <v>0.0613224</v>
      </c>
      <c r="P271" s="8">
        <v>0.0058226</v>
      </c>
      <c r="Q271">
        <f t="shared" si="18"/>
        <v>75</v>
      </c>
    </row>
    <row r="272" spans="1:17" ht="12.75">
      <c r="A272">
        <v>118</v>
      </c>
      <c r="B272" t="s">
        <v>160</v>
      </c>
      <c r="C272">
        <v>1929</v>
      </c>
      <c r="D272">
        <v>1929</v>
      </c>
      <c r="E272" s="8">
        <v>0.5136691288496333</v>
      </c>
      <c r="F272" s="5" t="s">
        <v>20</v>
      </c>
      <c r="G272" s="90" t="s">
        <v>9</v>
      </c>
      <c r="H272" s="15">
        <v>1</v>
      </c>
      <c r="I272">
        <v>0</v>
      </c>
      <c r="J272">
        <v>0</v>
      </c>
      <c r="K272">
        <v>109</v>
      </c>
      <c r="L272">
        <v>200</v>
      </c>
      <c r="M272">
        <v>3000</v>
      </c>
      <c r="N272" s="91">
        <f t="shared" si="17"/>
        <v>0.06666666666666667</v>
      </c>
      <c r="O272" s="8">
        <v>0.1337485</v>
      </c>
      <c r="P272" s="8">
        <v>0.1266302</v>
      </c>
      <c r="Q272">
        <f t="shared" si="18"/>
        <v>76</v>
      </c>
    </row>
    <row r="273" spans="1:17" ht="12.75">
      <c r="A273">
        <v>83</v>
      </c>
      <c r="B273" t="s">
        <v>154</v>
      </c>
      <c r="C273">
        <v>1900</v>
      </c>
      <c r="D273">
        <v>1900</v>
      </c>
      <c r="E273" s="8">
        <v>0.4765747053323962</v>
      </c>
      <c r="F273" s="5" t="s">
        <v>20</v>
      </c>
      <c r="G273" s="90" t="s">
        <v>21</v>
      </c>
      <c r="H273" s="15">
        <v>1</v>
      </c>
      <c r="I273">
        <v>0</v>
      </c>
      <c r="J273">
        <v>0</v>
      </c>
      <c r="K273">
        <v>55</v>
      </c>
      <c r="L273">
        <v>242</v>
      </c>
      <c r="M273">
        <v>3758</v>
      </c>
      <c r="N273" s="91">
        <f t="shared" si="17"/>
        <v>0.06439595529536987</v>
      </c>
      <c r="O273" s="8">
        <v>0.1092385</v>
      </c>
      <c r="P273" s="8">
        <v>0.1199774</v>
      </c>
      <c r="Q273">
        <f t="shared" si="18"/>
        <v>77</v>
      </c>
    </row>
    <row r="274" spans="1:17" ht="12.75">
      <c r="A274">
        <v>125</v>
      </c>
      <c r="B274" t="s">
        <v>163</v>
      </c>
      <c r="C274">
        <v>1934</v>
      </c>
      <c r="D274">
        <v>1934</v>
      </c>
      <c r="E274" s="8">
        <v>0.3739313244569026</v>
      </c>
      <c r="F274" s="5" t="s">
        <v>20</v>
      </c>
      <c r="G274" s="90" t="s">
        <v>9</v>
      </c>
      <c r="H274" s="15">
        <v>1</v>
      </c>
      <c r="I274">
        <v>0</v>
      </c>
      <c r="J274">
        <v>0</v>
      </c>
      <c r="K274">
        <v>55</v>
      </c>
      <c r="L274">
        <v>100</v>
      </c>
      <c r="M274">
        <v>2000</v>
      </c>
      <c r="N274" s="91">
        <f t="shared" si="17"/>
        <v>0.05</v>
      </c>
      <c r="O274" s="8">
        <v>0.0005336</v>
      </c>
      <c r="P274" s="8">
        <v>0.0008934</v>
      </c>
      <c r="Q274">
        <f t="shared" si="18"/>
        <v>78</v>
      </c>
    </row>
    <row r="275" spans="1:17" ht="12.75">
      <c r="A275">
        <v>65</v>
      </c>
      <c r="B275" t="s">
        <v>49</v>
      </c>
      <c r="C275">
        <v>1882</v>
      </c>
      <c r="D275">
        <v>1882</v>
      </c>
      <c r="E275" s="8">
        <v>0.9810956784759003</v>
      </c>
      <c r="F275" s="5" t="s">
        <v>20</v>
      </c>
      <c r="G275" s="90" t="s">
        <v>20</v>
      </c>
      <c r="H275" s="15">
        <v>1</v>
      </c>
      <c r="I275">
        <v>0</v>
      </c>
      <c r="J275">
        <v>0</v>
      </c>
      <c r="K275">
        <v>67</v>
      </c>
      <c r="L275">
        <v>67</v>
      </c>
      <c r="M275">
        <v>2165</v>
      </c>
      <c r="N275" s="91">
        <f t="shared" si="17"/>
        <v>0.03094688221709007</v>
      </c>
      <c r="O275" s="8">
        <v>0.2116762</v>
      </c>
      <c r="P275" s="8">
        <v>0.0040787</v>
      </c>
      <c r="Q275">
        <f t="shared" si="18"/>
        <v>79</v>
      </c>
    </row>
    <row r="276" spans="10:16" ht="12.75">
      <c r="J276" t="s">
        <v>205</v>
      </c>
      <c r="K276">
        <f aca="true" t="shared" si="19" ref="K276:P276">AVERAGE(K197:K275)</f>
        <v>427.0506329113924</v>
      </c>
      <c r="L276">
        <f t="shared" si="19"/>
        <v>154955.2911392405</v>
      </c>
      <c r="M276">
        <f t="shared" si="19"/>
        <v>242532.6075949367</v>
      </c>
      <c r="N276">
        <f t="shared" si="19"/>
        <v>1.9231769258445397</v>
      </c>
      <c r="O276">
        <f t="shared" si="19"/>
        <v>0.061974110126582285</v>
      </c>
      <c r="P276">
        <f t="shared" si="19"/>
        <v>0.030992248101265826</v>
      </c>
    </row>
    <row r="277" spans="10:16" ht="12.75">
      <c r="J277" t="s">
        <v>211</v>
      </c>
      <c r="K277">
        <f aca="true" t="shared" si="20" ref="K277:P277">MEDIAN(K197:K275)</f>
        <v>141</v>
      </c>
      <c r="L277">
        <f t="shared" si="20"/>
        <v>3500</v>
      </c>
      <c r="M277">
        <f t="shared" si="20"/>
        <v>3000</v>
      </c>
      <c r="N277">
        <f t="shared" si="20"/>
        <v>0.8</v>
      </c>
      <c r="O277">
        <f t="shared" si="20"/>
        <v>0.0267245</v>
      </c>
      <c r="P277">
        <f t="shared" si="20"/>
        <v>0.0060455000000000005</v>
      </c>
    </row>
    <row r="278" spans="10:16" ht="12.75">
      <c r="J278" t="s">
        <v>204</v>
      </c>
      <c r="K278">
        <f aca="true" t="shared" si="21" ref="K278:P278">STDEVP(K197:K275)</f>
        <v>692.1829694951278</v>
      </c>
      <c r="L278">
        <f t="shared" si="21"/>
        <v>735679.1850446108</v>
      </c>
      <c r="M278">
        <f t="shared" si="21"/>
        <v>1316457.1830340936</v>
      </c>
      <c r="N278">
        <f t="shared" si="21"/>
        <v>3.4772716678455833</v>
      </c>
      <c r="O278">
        <f t="shared" si="21"/>
        <v>0.08637778690771769</v>
      </c>
      <c r="P278">
        <f t="shared" si="21"/>
        <v>0.046385021613409</v>
      </c>
    </row>
    <row r="279" spans="10:16" ht="12.75">
      <c r="J279" t="s">
        <v>206</v>
      </c>
      <c r="K279">
        <f aca="true" t="shared" si="22" ref="K279:P279">SUM(K197:K275)</f>
        <v>33737</v>
      </c>
      <c r="L279">
        <f t="shared" si="22"/>
        <v>12241468</v>
      </c>
      <c r="M279">
        <f t="shared" si="22"/>
        <v>19160076</v>
      </c>
      <c r="N279">
        <f t="shared" si="22"/>
        <v>151.93097714171864</v>
      </c>
      <c r="O279">
        <f t="shared" si="22"/>
        <v>4.895954700000001</v>
      </c>
      <c r="P279">
        <f t="shared" si="22"/>
        <v>2.4483876</v>
      </c>
    </row>
    <row r="280" spans="10:13" ht="12.75">
      <c r="J280" t="s">
        <v>207</v>
      </c>
      <c r="L280">
        <f>L279-L252-L245</f>
        <v>3218268</v>
      </c>
      <c r="M280">
        <f>M279-M252-M245</f>
        <v>3328562</v>
      </c>
    </row>
    <row r="281" spans="10:13" ht="12.75">
      <c r="J281" t="s">
        <v>208</v>
      </c>
      <c r="M281">
        <f>L279/M279</f>
        <v>0.6389049813789882</v>
      </c>
    </row>
    <row r="282" spans="10:15" ht="12.75">
      <c r="J282" t="s">
        <v>209</v>
      </c>
      <c r="M282">
        <f>L280/M280</f>
        <v>0.9668643696587295</v>
      </c>
      <c r="O282" t="s">
        <v>228</v>
      </c>
    </row>
    <row r="283" spans="10:15" ht="12.75">
      <c r="J283" t="s">
        <v>214</v>
      </c>
      <c r="N283">
        <f>AVERAGE(N201:N271)</f>
        <v>1.230173373651074</v>
      </c>
      <c r="O283">
        <f>STDEVP(N201:N271)</f>
        <v>1.0521434217550543</v>
      </c>
    </row>
    <row r="284" spans="10:13" ht="12.75">
      <c r="J284" t="s">
        <v>227</v>
      </c>
      <c r="L284">
        <f>L280/L279</f>
        <v>0.2628988614764177</v>
      </c>
      <c r="M284">
        <f>M280/M279</f>
        <v>0.1737238411789181</v>
      </c>
    </row>
    <row r="288" ht="12.75">
      <c r="A288" t="s">
        <v>224</v>
      </c>
    </row>
    <row r="289" spans="18:22" ht="38.25">
      <c r="R289" s="14" t="s">
        <v>176</v>
      </c>
      <c r="S289" s="14" t="s">
        <v>175</v>
      </c>
      <c r="T289" s="14" t="s">
        <v>177</v>
      </c>
      <c r="U289" s="14" t="s">
        <v>178</v>
      </c>
      <c r="V289" s="14" t="s">
        <v>179</v>
      </c>
    </row>
    <row r="290" spans="1:17" ht="25.5">
      <c r="A290" s="12" t="s">
        <v>23</v>
      </c>
      <c r="B290" s="12" t="s">
        <v>36</v>
      </c>
      <c r="C290" s="12" t="s">
        <v>120</v>
      </c>
      <c r="D290" s="12" t="s">
        <v>121</v>
      </c>
      <c r="E290" s="13" t="s">
        <v>95</v>
      </c>
      <c r="F290" s="12" t="s">
        <v>19</v>
      </c>
      <c r="G290" s="12" t="s">
        <v>22</v>
      </c>
      <c r="H290" s="12" t="s">
        <v>136</v>
      </c>
      <c r="I290" s="12" t="s">
        <v>18</v>
      </c>
      <c r="J290" s="12" t="s">
        <v>174</v>
      </c>
      <c r="K290" s="12" t="s">
        <v>41</v>
      </c>
      <c r="L290" s="12" t="s">
        <v>137</v>
      </c>
      <c r="M290" s="12" t="s">
        <v>138</v>
      </c>
      <c r="N290" s="12" t="s">
        <v>203</v>
      </c>
      <c r="O290" s="12" t="s">
        <v>139</v>
      </c>
      <c r="P290" s="12" t="s">
        <v>140</v>
      </c>
      <c r="Q290" s="14" t="s">
        <v>175</v>
      </c>
    </row>
    <row r="291" spans="1:17" ht="12.75">
      <c r="A291">
        <v>169</v>
      </c>
      <c r="B291" t="s">
        <v>127</v>
      </c>
      <c r="C291">
        <v>1967</v>
      </c>
      <c r="D291">
        <v>1967</v>
      </c>
      <c r="E291" s="8">
        <v>0.8473669278705525</v>
      </c>
      <c r="F291" s="5" t="s">
        <v>21</v>
      </c>
      <c r="G291" s="90" t="s">
        <v>21</v>
      </c>
      <c r="H291" s="15">
        <v>0</v>
      </c>
      <c r="I291" s="51">
        <v>0</v>
      </c>
      <c r="J291">
        <v>1</v>
      </c>
      <c r="K291">
        <v>6</v>
      </c>
      <c r="L291">
        <v>18600</v>
      </c>
      <c r="M291">
        <v>1000</v>
      </c>
      <c r="N291" s="103">
        <f aca="true" t="shared" si="23" ref="N291:N322">L291/M291</f>
        <v>18.6</v>
      </c>
      <c r="O291" s="8">
        <v>0.0086617</v>
      </c>
      <c r="P291" s="8">
        <v>0.0015602</v>
      </c>
      <c r="Q291">
        <v>1</v>
      </c>
    </row>
    <row r="292" spans="1:17" ht="12.75">
      <c r="A292">
        <v>172</v>
      </c>
      <c r="B292" t="s">
        <v>167</v>
      </c>
      <c r="C292">
        <v>1969</v>
      </c>
      <c r="D292">
        <v>1970</v>
      </c>
      <c r="E292" s="8">
        <v>0.7869404082593094</v>
      </c>
      <c r="F292" s="5" t="s">
        <v>5</v>
      </c>
      <c r="G292" s="90" t="s">
        <v>7</v>
      </c>
      <c r="H292" s="15">
        <v>1</v>
      </c>
      <c r="I292" s="51">
        <v>0</v>
      </c>
      <c r="J292">
        <v>0</v>
      </c>
      <c r="K292">
        <v>520</v>
      </c>
      <c r="L292">
        <v>5000</v>
      </c>
      <c r="M292">
        <v>368</v>
      </c>
      <c r="N292" s="103">
        <f t="shared" si="23"/>
        <v>13.58695652173913</v>
      </c>
      <c r="O292" s="8">
        <v>0.0066886</v>
      </c>
      <c r="P292" s="8">
        <v>0.0018109</v>
      </c>
      <c r="Q292">
        <f aca="true" t="shared" si="24" ref="Q292:Q355">Q291+1</f>
        <v>2</v>
      </c>
    </row>
    <row r="293" spans="1:17" ht="12.75">
      <c r="A293">
        <v>205</v>
      </c>
      <c r="B293" t="s">
        <v>173</v>
      </c>
      <c r="C293">
        <v>1982</v>
      </c>
      <c r="D293">
        <v>1982</v>
      </c>
      <c r="E293" s="8">
        <v>0.4783993989397966</v>
      </c>
      <c r="F293" s="5" t="s">
        <v>5</v>
      </c>
      <c r="G293" s="90" t="s">
        <v>7</v>
      </c>
      <c r="H293" s="15">
        <v>1</v>
      </c>
      <c r="I293" s="51">
        <v>0</v>
      </c>
      <c r="J293">
        <v>0</v>
      </c>
      <c r="K293">
        <v>138</v>
      </c>
      <c r="L293">
        <v>1000</v>
      </c>
      <c r="M293">
        <v>235</v>
      </c>
      <c r="N293" s="103">
        <f t="shared" si="23"/>
        <v>4.25531914893617</v>
      </c>
      <c r="O293" s="8">
        <v>0.0034384</v>
      </c>
      <c r="P293" s="8">
        <v>0.0037489</v>
      </c>
      <c r="Q293">
        <f t="shared" si="24"/>
        <v>3</v>
      </c>
    </row>
    <row r="294" spans="1:17" ht="12.75">
      <c r="A294">
        <v>70</v>
      </c>
      <c r="B294" t="s">
        <v>152</v>
      </c>
      <c r="C294">
        <v>1885</v>
      </c>
      <c r="D294">
        <v>1885</v>
      </c>
      <c r="E294" s="8">
        <v>0.516368240188099</v>
      </c>
      <c r="F294" s="5" t="s">
        <v>21</v>
      </c>
      <c r="G294" s="90" t="s">
        <v>21</v>
      </c>
      <c r="H294" s="15">
        <v>1</v>
      </c>
      <c r="I294" s="51">
        <v>0</v>
      </c>
      <c r="J294">
        <v>0</v>
      </c>
      <c r="K294">
        <v>19</v>
      </c>
      <c r="L294">
        <v>800</v>
      </c>
      <c r="M294">
        <v>200</v>
      </c>
      <c r="N294" s="103">
        <f t="shared" si="23"/>
        <v>4</v>
      </c>
      <c r="O294" s="8">
        <v>0.0002855</v>
      </c>
      <c r="P294" s="8">
        <v>0.0002674</v>
      </c>
      <c r="Q294">
        <f t="shared" si="24"/>
        <v>4</v>
      </c>
    </row>
    <row r="295" spans="1:17" ht="12.75">
      <c r="A295">
        <v>79</v>
      </c>
      <c r="B295" t="s">
        <v>153</v>
      </c>
      <c r="C295">
        <v>1898</v>
      </c>
      <c r="D295">
        <v>1898</v>
      </c>
      <c r="E295" s="8">
        <v>0.9205303952879911</v>
      </c>
      <c r="F295" s="5" t="s">
        <v>20</v>
      </c>
      <c r="G295" s="90" t="s">
        <v>20</v>
      </c>
      <c r="H295" s="15">
        <v>1</v>
      </c>
      <c r="I295" s="51">
        <v>0</v>
      </c>
      <c r="J295">
        <v>0</v>
      </c>
      <c r="K295">
        <v>114</v>
      </c>
      <c r="L295">
        <v>2910</v>
      </c>
      <c r="M295">
        <v>775</v>
      </c>
      <c r="N295" s="103">
        <f t="shared" si="23"/>
        <v>3.7548387096774194</v>
      </c>
      <c r="O295" s="8">
        <v>0.1970619</v>
      </c>
      <c r="P295" s="8">
        <v>0.0170124</v>
      </c>
      <c r="Q295">
        <f t="shared" si="24"/>
        <v>5</v>
      </c>
    </row>
    <row r="296" spans="1:17" ht="12.75">
      <c r="A296">
        <v>178</v>
      </c>
      <c r="B296" t="s">
        <v>169</v>
      </c>
      <c r="C296">
        <v>1971</v>
      </c>
      <c r="D296">
        <v>1971</v>
      </c>
      <c r="E296" s="8">
        <v>0.8598971805483704</v>
      </c>
      <c r="F296" s="5" t="s">
        <v>20</v>
      </c>
      <c r="G296" s="90" t="s">
        <v>20</v>
      </c>
      <c r="H296" s="15">
        <v>1</v>
      </c>
      <c r="I296" s="51">
        <v>0</v>
      </c>
      <c r="J296">
        <v>0</v>
      </c>
      <c r="K296">
        <v>15</v>
      </c>
      <c r="L296">
        <v>8000</v>
      </c>
      <c r="M296">
        <v>3000</v>
      </c>
      <c r="N296" s="103">
        <f t="shared" si="23"/>
        <v>2.6666666666666665</v>
      </c>
      <c r="O296" s="8">
        <v>0.0531898</v>
      </c>
      <c r="P296" s="8">
        <v>0.0086662</v>
      </c>
      <c r="Q296">
        <f t="shared" si="24"/>
        <v>6</v>
      </c>
    </row>
    <row r="297" spans="1:17" ht="12.75">
      <c r="A297">
        <v>202</v>
      </c>
      <c r="B297" t="s">
        <v>88</v>
      </c>
      <c r="C297">
        <v>1982</v>
      </c>
      <c r="D297">
        <v>1982</v>
      </c>
      <c r="E297" s="8">
        <v>0.22706536436795188</v>
      </c>
      <c r="F297" s="5" t="s">
        <v>21</v>
      </c>
      <c r="G297" s="90" t="s">
        <v>21</v>
      </c>
      <c r="H297" s="15">
        <v>1</v>
      </c>
      <c r="I297" s="51">
        <v>0</v>
      </c>
      <c r="J297">
        <v>0</v>
      </c>
      <c r="K297">
        <v>88</v>
      </c>
      <c r="L297">
        <v>655</v>
      </c>
      <c r="M297">
        <v>255</v>
      </c>
      <c r="N297" s="103">
        <f t="shared" si="23"/>
        <v>2.5686274509803924</v>
      </c>
      <c r="O297" s="8">
        <v>0.0069185</v>
      </c>
      <c r="P297" s="8">
        <v>0.0235507</v>
      </c>
      <c r="Q297">
        <f t="shared" si="24"/>
        <v>7</v>
      </c>
    </row>
    <row r="298" spans="1:17" ht="12.75">
      <c r="A298">
        <v>97</v>
      </c>
      <c r="B298" t="s">
        <v>156</v>
      </c>
      <c r="C298">
        <v>1911</v>
      </c>
      <c r="D298">
        <v>1912</v>
      </c>
      <c r="E298" s="8">
        <v>0.35147417488902016</v>
      </c>
      <c r="F298" s="5" t="s">
        <v>21</v>
      </c>
      <c r="G298" s="90" t="s">
        <v>21</v>
      </c>
      <c r="H298" s="15">
        <v>1</v>
      </c>
      <c r="I298" s="51">
        <v>0</v>
      </c>
      <c r="J298">
        <v>0</v>
      </c>
      <c r="K298">
        <v>386</v>
      </c>
      <c r="L298">
        <v>14000</v>
      </c>
      <c r="M298">
        <v>6000</v>
      </c>
      <c r="N298" s="103">
        <f t="shared" si="23"/>
        <v>2.3333333333333335</v>
      </c>
      <c r="O298" s="8">
        <v>0.0180282</v>
      </c>
      <c r="P298" s="8">
        <v>0.0332649</v>
      </c>
      <c r="Q298">
        <f t="shared" si="24"/>
        <v>8</v>
      </c>
    </row>
    <row r="299" spans="1:17" ht="12.75">
      <c r="A299">
        <v>133</v>
      </c>
      <c r="B299" t="s">
        <v>165</v>
      </c>
      <c r="C299">
        <v>1938</v>
      </c>
      <c r="D299">
        <v>1938</v>
      </c>
      <c r="E299" s="8">
        <v>0.7355863796809609</v>
      </c>
      <c r="F299" s="5" t="s">
        <v>21</v>
      </c>
      <c r="G299" s="90" t="s">
        <v>7</v>
      </c>
      <c r="H299" s="15">
        <v>1</v>
      </c>
      <c r="I299" s="51">
        <v>0</v>
      </c>
      <c r="J299">
        <v>0</v>
      </c>
      <c r="K299">
        <v>14</v>
      </c>
      <c r="L299">
        <v>1200</v>
      </c>
      <c r="M299">
        <v>526</v>
      </c>
      <c r="N299" s="103">
        <f t="shared" si="23"/>
        <v>2.2813688212927756</v>
      </c>
      <c r="O299" s="8">
        <v>0.1643592</v>
      </c>
      <c r="P299" s="8">
        <v>0.0590805</v>
      </c>
      <c r="Q299">
        <f t="shared" si="24"/>
        <v>9</v>
      </c>
    </row>
    <row r="300" spans="1:17" ht="12.75">
      <c r="A300">
        <v>7</v>
      </c>
      <c r="B300" t="s">
        <v>143</v>
      </c>
      <c r="C300">
        <v>1846</v>
      </c>
      <c r="D300">
        <v>1848</v>
      </c>
      <c r="E300" s="8">
        <v>0.8218463744627437</v>
      </c>
      <c r="F300" s="5" t="s">
        <v>20</v>
      </c>
      <c r="G300" s="90" t="s">
        <v>20</v>
      </c>
      <c r="H300" s="15">
        <v>1</v>
      </c>
      <c r="I300" s="51">
        <v>0</v>
      </c>
      <c r="J300">
        <v>0</v>
      </c>
      <c r="K300">
        <v>632</v>
      </c>
      <c r="L300">
        <v>13283</v>
      </c>
      <c r="M300">
        <v>6000</v>
      </c>
      <c r="N300" s="103">
        <f t="shared" si="23"/>
        <v>2.2138333333333335</v>
      </c>
      <c r="O300" s="8">
        <v>0.0827573</v>
      </c>
      <c r="P300" s="8">
        <v>0.0179395</v>
      </c>
      <c r="Q300">
        <f t="shared" si="24"/>
        <v>10</v>
      </c>
    </row>
    <row r="301" spans="1:17" ht="12.75">
      <c r="A301">
        <v>142</v>
      </c>
      <c r="B301" t="s">
        <v>42</v>
      </c>
      <c r="C301">
        <v>1939</v>
      </c>
      <c r="D301">
        <v>1940</v>
      </c>
      <c r="E301" s="8">
        <v>0.9871800002572719</v>
      </c>
      <c r="F301" s="5" t="s">
        <v>20</v>
      </c>
      <c r="G301" s="90" t="s">
        <v>20</v>
      </c>
      <c r="H301" s="15">
        <v>1</v>
      </c>
      <c r="I301" s="51">
        <v>0</v>
      </c>
      <c r="J301">
        <v>0</v>
      </c>
      <c r="K301">
        <v>104</v>
      </c>
      <c r="L301">
        <v>50000</v>
      </c>
      <c r="M301">
        <v>24900</v>
      </c>
      <c r="N301" s="103">
        <f t="shared" si="23"/>
        <v>2.0080321285140563</v>
      </c>
      <c r="O301" s="8">
        <v>0.1381359</v>
      </c>
      <c r="P301" s="8">
        <v>0.0017939</v>
      </c>
      <c r="Q301">
        <f t="shared" si="24"/>
        <v>11</v>
      </c>
    </row>
    <row r="302" spans="1:17" ht="12.75">
      <c r="A302">
        <v>190</v>
      </c>
      <c r="B302" t="s">
        <v>115</v>
      </c>
      <c r="C302">
        <v>1978</v>
      </c>
      <c r="D302">
        <v>1979</v>
      </c>
      <c r="E302" s="8">
        <v>0.6576725820360368</v>
      </c>
      <c r="F302" s="5" t="s">
        <v>21</v>
      </c>
      <c r="G302" s="90" t="s">
        <v>21</v>
      </c>
      <c r="H302" s="15">
        <v>0</v>
      </c>
      <c r="I302" s="51">
        <v>0</v>
      </c>
      <c r="J302">
        <v>1</v>
      </c>
      <c r="K302">
        <v>165</v>
      </c>
      <c r="L302">
        <v>2000</v>
      </c>
      <c r="M302">
        <v>1000</v>
      </c>
      <c r="N302" s="103">
        <f t="shared" si="23"/>
        <v>2</v>
      </c>
      <c r="O302" s="8">
        <v>0.0028981</v>
      </c>
      <c r="P302" s="8">
        <v>0.0015085</v>
      </c>
      <c r="Q302">
        <f t="shared" si="24"/>
        <v>12</v>
      </c>
    </row>
    <row r="303" spans="1:17" ht="12.75">
      <c r="A303">
        <v>184</v>
      </c>
      <c r="B303" t="s">
        <v>46</v>
      </c>
      <c r="C303">
        <v>1974</v>
      </c>
      <c r="D303">
        <v>1974</v>
      </c>
      <c r="E303" s="8">
        <v>0.9834900895643</v>
      </c>
      <c r="F303" s="5" t="s">
        <v>20</v>
      </c>
      <c r="G303" s="90" t="s">
        <v>20</v>
      </c>
      <c r="H303" s="15">
        <v>1</v>
      </c>
      <c r="I303" s="51">
        <v>0</v>
      </c>
      <c r="J303">
        <v>0</v>
      </c>
      <c r="K303">
        <v>13</v>
      </c>
      <c r="L303">
        <v>1000</v>
      </c>
      <c r="M303">
        <v>500</v>
      </c>
      <c r="N303" s="103">
        <f t="shared" si="23"/>
        <v>2</v>
      </c>
      <c r="O303" s="8">
        <v>0.0087627</v>
      </c>
      <c r="P303" s="8">
        <v>0.0001471</v>
      </c>
      <c r="Q303">
        <f t="shared" si="24"/>
        <v>13</v>
      </c>
    </row>
    <row r="304" spans="1:17" ht="12.75">
      <c r="A304">
        <v>100</v>
      </c>
      <c r="B304" t="s">
        <v>124</v>
      </c>
      <c r="C304">
        <v>1912</v>
      </c>
      <c r="D304">
        <v>1913</v>
      </c>
      <c r="E304" s="8">
        <v>0.3016588723197741</v>
      </c>
      <c r="F304" s="5" t="s">
        <v>20</v>
      </c>
      <c r="G304" s="90" t="s">
        <v>20</v>
      </c>
      <c r="H304" s="15">
        <v>0</v>
      </c>
      <c r="I304" s="51">
        <v>0</v>
      </c>
      <c r="J304">
        <v>1</v>
      </c>
      <c r="K304">
        <v>185</v>
      </c>
      <c r="L304">
        <v>52000</v>
      </c>
      <c r="M304">
        <v>30000</v>
      </c>
      <c r="N304" s="103">
        <f t="shared" si="23"/>
        <v>1.7333333333333334</v>
      </c>
      <c r="O304" s="8">
        <v>0.0068374</v>
      </c>
      <c r="P304" s="8">
        <v>0.0158286</v>
      </c>
      <c r="Q304">
        <f t="shared" si="24"/>
        <v>14</v>
      </c>
    </row>
    <row r="305" spans="1:17" ht="12.75">
      <c r="A305">
        <v>175</v>
      </c>
      <c r="B305" t="s">
        <v>168</v>
      </c>
      <c r="C305">
        <v>1969</v>
      </c>
      <c r="D305">
        <v>1969</v>
      </c>
      <c r="E305" s="8">
        <v>0.4169141785211818</v>
      </c>
      <c r="F305" s="5" t="s">
        <v>21</v>
      </c>
      <c r="G305" s="90" t="s">
        <v>7</v>
      </c>
      <c r="H305" s="15">
        <v>1</v>
      </c>
      <c r="I305" s="51">
        <v>0</v>
      </c>
      <c r="J305">
        <v>0</v>
      </c>
      <c r="K305">
        <v>5</v>
      </c>
      <c r="L305">
        <v>1200</v>
      </c>
      <c r="M305">
        <v>700</v>
      </c>
      <c r="N305" s="103">
        <f t="shared" si="23"/>
        <v>1.7142857142857142</v>
      </c>
      <c r="O305" s="8">
        <v>0.0002667</v>
      </c>
      <c r="P305" s="8">
        <v>0.000373</v>
      </c>
      <c r="Q305">
        <f t="shared" si="24"/>
        <v>15</v>
      </c>
    </row>
    <row r="306" spans="1:17" ht="12.75">
      <c r="A306">
        <v>148</v>
      </c>
      <c r="B306" t="s">
        <v>126</v>
      </c>
      <c r="C306">
        <v>1948</v>
      </c>
      <c r="D306">
        <v>1948</v>
      </c>
      <c r="E306" s="8">
        <v>0.8511948626171176</v>
      </c>
      <c r="F306" s="5" t="s">
        <v>21</v>
      </c>
      <c r="G306" s="90" t="s">
        <v>21</v>
      </c>
      <c r="H306" s="15">
        <v>0</v>
      </c>
      <c r="I306" s="51">
        <v>0</v>
      </c>
      <c r="J306">
        <v>1</v>
      </c>
      <c r="K306">
        <v>143</v>
      </c>
      <c r="L306">
        <v>5000</v>
      </c>
      <c r="M306">
        <v>3000</v>
      </c>
      <c r="N306" s="103">
        <f t="shared" si="23"/>
        <v>1.6666666666666667</v>
      </c>
      <c r="O306" s="8">
        <v>0.0080855</v>
      </c>
      <c r="P306" s="8">
        <v>0.0014135</v>
      </c>
      <c r="Q306">
        <f t="shared" si="24"/>
        <v>16</v>
      </c>
    </row>
    <row r="307" spans="1:17" ht="12.75">
      <c r="A307">
        <v>193</v>
      </c>
      <c r="B307" t="s">
        <v>171</v>
      </c>
      <c r="C307">
        <v>1979</v>
      </c>
      <c r="D307">
        <v>1979</v>
      </c>
      <c r="E307" s="8">
        <v>0.9294567425353907</v>
      </c>
      <c r="F307" s="5" t="s">
        <v>20</v>
      </c>
      <c r="G307" s="90" t="s">
        <v>20</v>
      </c>
      <c r="H307" s="15">
        <v>1</v>
      </c>
      <c r="I307" s="51">
        <v>0</v>
      </c>
      <c r="J307">
        <v>0</v>
      </c>
      <c r="K307">
        <v>22</v>
      </c>
      <c r="L307">
        <v>13000</v>
      </c>
      <c r="M307">
        <v>8000</v>
      </c>
      <c r="N307" s="103">
        <f t="shared" si="23"/>
        <v>1.625</v>
      </c>
      <c r="O307" s="8">
        <v>0.1179594</v>
      </c>
      <c r="P307" s="8">
        <v>0.0089528</v>
      </c>
      <c r="Q307">
        <f t="shared" si="24"/>
        <v>17</v>
      </c>
    </row>
    <row r="308" spans="1:17" ht="12.75">
      <c r="A308">
        <v>19</v>
      </c>
      <c r="B308" t="s">
        <v>145</v>
      </c>
      <c r="C308">
        <v>1851</v>
      </c>
      <c r="D308">
        <v>1852</v>
      </c>
      <c r="E308" s="8">
        <v>0.26323867237008874</v>
      </c>
      <c r="F308" s="5" t="s">
        <v>21</v>
      </c>
      <c r="G308" s="90" t="s">
        <v>21</v>
      </c>
      <c r="H308" s="15">
        <v>1</v>
      </c>
      <c r="I308" s="51">
        <v>0</v>
      </c>
      <c r="J308">
        <v>0</v>
      </c>
      <c r="K308">
        <v>200</v>
      </c>
      <c r="L308">
        <v>800</v>
      </c>
      <c r="M308">
        <v>500</v>
      </c>
      <c r="N308" s="103">
        <f t="shared" si="23"/>
        <v>1.6</v>
      </c>
      <c r="O308" s="8">
        <v>0.0026585</v>
      </c>
      <c r="P308" s="8">
        <v>0.0074407</v>
      </c>
      <c r="Q308">
        <f t="shared" si="24"/>
        <v>18</v>
      </c>
    </row>
    <row r="309" spans="1:17" ht="12.75">
      <c r="A309">
        <v>109</v>
      </c>
      <c r="B309" t="s">
        <v>157</v>
      </c>
      <c r="C309">
        <v>1919</v>
      </c>
      <c r="D309">
        <v>1920</v>
      </c>
      <c r="E309" s="8">
        <v>0.7706129001955611</v>
      </c>
      <c r="F309" s="5" t="s">
        <v>21</v>
      </c>
      <c r="G309" s="90" t="s">
        <v>21</v>
      </c>
      <c r="H309" s="15">
        <v>1</v>
      </c>
      <c r="I309" s="51">
        <v>0</v>
      </c>
      <c r="J309">
        <v>0</v>
      </c>
      <c r="K309">
        <v>613</v>
      </c>
      <c r="L309">
        <v>60000</v>
      </c>
      <c r="M309">
        <v>40000</v>
      </c>
      <c r="N309" s="103">
        <f t="shared" si="23"/>
        <v>1.5</v>
      </c>
      <c r="O309" s="8">
        <v>0.0631666</v>
      </c>
      <c r="P309" s="8">
        <v>0.0188027</v>
      </c>
      <c r="Q309">
        <f t="shared" si="24"/>
        <v>19</v>
      </c>
    </row>
    <row r="310" spans="1:17" ht="12.75">
      <c r="A310">
        <v>115</v>
      </c>
      <c r="B310" t="s">
        <v>74</v>
      </c>
      <c r="C310">
        <v>1919</v>
      </c>
      <c r="D310">
        <v>1922</v>
      </c>
      <c r="E310" s="8">
        <v>0.3234648230988207</v>
      </c>
      <c r="F310" s="5" t="s">
        <v>21</v>
      </c>
      <c r="G310" s="90" t="s">
        <v>21</v>
      </c>
      <c r="H310" s="15">
        <v>1</v>
      </c>
      <c r="I310" s="51">
        <v>0</v>
      </c>
      <c r="J310">
        <v>0</v>
      </c>
      <c r="K310">
        <v>1256</v>
      </c>
      <c r="L310">
        <v>30000</v>
      </c>
      <c r="M310">
        <v>20000</v>
      </c>
      <c r="N310" s="103">
        <f t="shared" si="23"/>
        <v>1.5</v>
      </c>
      <c r="O310" s="8">
        <v>0.0027839</v>
      </c>
      <c r="P310" s="8">
        <v>0.0058226</v>
      </c>
      <c r="Q310">
        <f t="shared" si="24"/>
        <v>20</v>
      </c>
    </row>
    <row r="311" spans="1:17" ht="12.75">
      <c r="A311">
        <v>37</v>
      </c>
      <c r="B311" t="s">
        <v>148</v>
      </c>
      <c r="C311">
        <v>1860</v>
      </c>
      <c r="D311">
        <v>1861</v>
      </c>
      <c r="E311" s="8">
        <v>0.64720071982782</v>
      </c>
      <c r="F311" s="5" t="s">
        <v>20</v>
      </c>
      <c r="G311" s="90" t="s">
        <v>20</v>
      </c>
      <c r="H311" s="15">
        <v>1</v>
      </c>
      <c r="I311" s="51">
        <v>0</v>
      </c>
      <c r="J311">
        <v>0</v>
      </c>
      <c r="K311">
        <v>97</v>
      </c>
      <c r="L311">
        <v>600</v>
      </c>
      <c r="M311">
        <v>400</v>
      </c>
      <c r="N311" s="103">
        <f t="shared" si="23"/>
        <v>1.5</v>
      </c>
      <c r="O311" s="8">
        <v>0.0286275</v>
      </c>
      <c r="P311" s="8">
        <v>0.0156053</v>
      </c>
      <c r="Q311">
        <f t="shared" si="24"/>
        <v>21</v>
      </c>
    </row>
    <row r="312" spans="1:17" ht="12.75">
      <c r="A312">
        <v>189</v>
      </c>
      <c r="B312" t="s">
        <v>81</v>
      </c>
      <c r="C312">
        <v>1977</v>
      </c>
      <c r="D312">
        <v>1978</v>
      </c>
      <c r="E312" s="8">
        <v>0.1006129310601327</v>
      </c>
      <c r="F312" s="5" t="s">
        <v>21</v>
      </c>
      <c r="G312" s="90" t="s">
        <v>21</v>
      </c>
      <c r="H312" s="15">
        <v>0</v>
      </c>
      <c r="I312" s="51">
        <v>0</v>
      </c>
      <c r="J312">
        <v>2</v>
      </c>
      <c r="K312">
        <v>226</v>
      </c>
      <c r="L312">
        <v>3500</v>
      </c>
      <c r="M312">
        <v>2500</v>
      </c>
      <c r="N312" s="103">
        <f t="shared" si="23"/>
        <v>1.4</v>
      </c>
      <c r="O312" s="8">
        <v>0.0006763</v>
      </c>
      <c r="P312" s="8">
        <v>0.0060455000000000005</v>
      </c>
      <c r="Q312">
        <f t="shared" si="24"/>
        <v>22</v>
      </c>
    </row>
    <row r="313" spans="1:17" ht="12.75">
      <c r="A313">
        <v>166</v>
      </c>
      <c r="B313" t="s">
        <v>83</v>
      </c>
      <c r="C313">
        <v>1965</v>
      </c>
      <c r="D313">
        <v>1965</v>
      </c>
      <c r="E313" s="8">
        <v>0.17617369669069474</v>
      </c>
      <c r="F313" s="5" t="s">
        <v>20</v>
      </c>
      <c r="G313" s="90" t="s">
        <v>7</v>
      </c>
      <c r="H313" s="15">
        <v>1</v>
      </c>
      <c r="I313" s="51">
        <v>0</v>
      </c>
      <c r="J313">
        <v>0</v>
      </c>
      <c r="K313">
        <v>50</v>
      </c>
      <c r="L313">
        <v>3800</v>
      </c>
      <c r="M313">
        <v>3261</v>
      </c>
      <c r="N313" s="103">
        <f t="shared" si="23"/>
        <v>1.1652867218644587</v>
      </c>
      <c r="O313" s="8">
        <v>0.0111593</v>
      </c>
      <c r="P313" s="8">
        <v>0.0521833</v>
      </c>
      <c r="Q313">
        <f t="shared" si="24"/>
        <v>23</v>
      </c>
    </row>
    <row r="314" spans="1:17" ht="12.75">
      <c r="A314">
        <v>147</v>
      </c>
      <c r="B314" t="s">
        <v>86</v>
      </c>
      <c r="C314">
        <v>1948</v>
      </c>
      <c r="D314">
        <v>1949</v>
      </c>
      <c r="E314" s="8">
        <v>0.1836841097728189</v>
      </c>
      <c r="F314" s="5" t="s">
        <v>5</v>
      </c>
      <c r="G314" s="90" t="s">
        <v>21</v>
      </c>
      <c r="H314" s="15">
        <v>1</v>
      </c>
      <c r="I314" s="51">
        <v>0</v>
      </c>
      <c r="J314">
        <v>0</v>
      </c>
      <c r="K314">
        <v>169</v>
      </c>
      <c r="L314">
        <v>1000</v>
      </c>
      <c r="M314">
        <v>1000</v>
      </c>
      <c r="N314" s="103">
        <f t="shared" si="23"/>
        <v>1</v>
      </c>
      <c r="O314" s="8">
        <v>0.0118022</v>
      </c>
      <c r="P314" s="8">
        <v>0.0524505</v>
      </c>
      <c r="Q314">
        <f t="shared" si="24"/>
        <v>24</v>
      </c>
    </row>
    <row r="315" spans="1:17" ht="12.75">
      <c r="A315">
        <v>60</v>
      </c>
      <c r="B315" t="s">
        <v>150</v>
      </c>
      <c r="C315">
        <v>1876</v>
      </c>
      <c r="D315">
        <v>1876</v>
      </c>
      <c r="E315" s="8">
        <v>0.47999297999297996</v>
      </c>
      <c r="F315" s="5" t="s">
        <v>20</v>
      </c>
      <c r="G315" s="90" t="s">
        <v>20</v>
      </c>
      <c r="H315" s="15">
        <v>1</v>
      </c>
      <c r="I315" s="51">
        <v>0</v>
      </c>
      <c r="J315">
        <v>0</v>
      </c>
      <c r="K315">
        <v>30</v>
      </c>
      <c r="L315">
        <v>2000</v>
      </c>
      <c r="M315">
        <v>2000</v>
      </c>
      <c r="N315" s="103">
        <f t="shared" si="23"/>
        <v>1</v>
      </c>
      <c r="O315" s="8">
        <v>0.0002735</v>
      </c>
      <c r="P315" s="8">
        <v>0.0002963</v>
      </c>
      <c r="Q315">
        <f t="shared" si="24"/>
        <v>25</v>
      </c>
    </row>
    <row r="316" spans="1:17" ht="12.75">
      <c r="A316">
        <v>117</v>
      </c>
      <c r="B316" t="s">
        <v>159</v>
      </c>
      <c r="C316">
        <v>1920</v>
      </c>
      <c r="D316">
        <v>1920</v>
      </c>
      <c r="E316" s="8">
        <v>0.9480555739747397</v>
      </c>
      <c r="F316" s="5" t="s">
        <v>20</v>
      </c>
      <c r="G316" s="90" t="s">
        <v>20</v>
      </c>
      <c r="H316" s="15">
        <v>1</v>
      </c>
      <c r="I316" s="51">
        <v>0</v>
      </c>
      <c r="J316">
        <v>0</v>
      </c>
      <c r="K316">
        <v>140</v>
      </c>
      <c r="L316">
        <v>500</v>
      </c>
      <c r="M316">
        <v>500</v>
      </c>
      <c r="N316" s="103">
        <f t="shared" si="23"/>
        <v>1</v>
      </c>
      <c r="O316" s="8">
        <v>0.0271653</v>
      </c>
      <c r="P316" s="8">
        <v>0.0014884</v>
      </c>
      <c r="Q316">
        <f t="shared" si="24"/>
        <v>26</v>
      </c>
    </row>
    <row r="317" spans="1:17" ht="12.75">
      <c r="A317">
        <v>145</v>
      </c>
      <c r="B317" t="s">
        <v>54</v>
      </c>
      <c r="C317">
        <v>1940</v>
      </c>
      <c r="D317">
        <v>1941</v>
      </c>
      <c r="E317" s="8">
        <v>0.04187408084983803</v>
      </c>
      <c r="F317" s="5" t="s">
        <v>20</v>
      </c>
      <c r="G317" s="90" t="s">
        <v>20</v>
      </c>
      <c r="H317" s="15">
        <v>1</v>
      </c>
      <c r="I317" s="51">
        <v>0</v>
      </c>
      <c r="J317">
        <v>0</v>
      </c>
      <c r="K317">
        <v>53</v>
      </c>
      <c r="L317">
        <v>700</v>
      </c>
      <c r="M317">
        <v>700</v>
      </c>
      <c r="N317" s="103">
        <f t="shared" si="23"/>
        <v>1</v>
      </c>
      <c r="O317" s="8">
        <v>0.0033143</v>
      </c>
      <c r="P317" s="8">
        <v>0.0758349</v>
      </c>
      <c r="Q317">
        <f t="shared" si="24"/>
        <v>27</v>
      </c>
    </row>
    <row r="318" spans="1:17" ht="12.75">
      <c r="A318">
        <v>85</v>
      </c>
      <c r="B318" t="s">
        <v>155</v>
      </c>
      <c r="C318">
        <v>1904</v>
      </c>
      <c r="D318">
        <v>1905</v>
      </c>
      <c r="E318" s="8">
        <v>0.6749071389744519</v>
      </c>
      <c r="F318" s="5" t="s">
        <v>21</v>
      </c>
      <c r="G318" s="90" t="s">
        <v>21</v>
      </c>
      <c r="H318" s="15">
        <v>1</v>
      </c>
      <c r="I318" s="51">
        <v>0</v>
      </c>
      <c r="J318">
        <v>0</v>
      </c>
      <c r="K318">
        <v>586</v>
      </c>
      <c r="L318">
        <v>71453</v>
      </c>
      <c r="M318">
        <v>80378</v>
      </c>
      <c r="N318" s="103">
        <f t="shared" si="23"/>
        <v>0.8889621538231854</v>
      </c>
      <c r="O318" s="8">
        <v>0.1132343</v>
      </c>
      <c r="P318" s="8">
        <v>0.0545433</v>
      </c>
      <c r="Q318">
        <f t="shared" si="24"/>
        <v>28</v>
      </c>
    </row>
    <row r="319" spans="1:17" ht="12.75">
      <c r="A319">
        <v>112</v>
      </c>
      <c r="B319" t="s">
        <v>125</v>
      </c>
      <c r="C319">
        <v>1919</v>
      </c>
      <c r="D319">
        <v>1919</v>
      </c>
      <c r="E319" s="8">
        <v>0.8248436972145479</v>
      </c>
      <c r="F319" s="5" t="s">
        <v>20</v>
      </c>
      <c r="G319" s="90" t="s">
        <v>20</v>
      </c>
      <c r="H319" s="15">
        <v>0</v>
      </c>
      <c r="I319" s="51">
        <v>0</v>
      </c>
      <c r="J319">
        <v>1</v>
      </c>
      <c r="K319">
        <v>111</v>
      </c>
      <c r="L319">
        <v>5000</v>
      </c>
      <c r="M319">
        <v>6000</v>
      </c>
      <c r="N319" s="103">
        <f t="shared" si="23"/>
        <v>0.8333333333333334</v>
      </c>
      <c r="O319" s="8">
        <v>0.0178238</v>
      </c>
      <c r="P319" s="8">
        <v>0.0037849</v>
      </c>
      <c r="Q319">
        <f t="shared" si="24"/>
        <v>29</v>
      </c>
    </row>
    <row r="320" spans="1:17" ht="12.75">
      <c r="A320">
        <v>208</v>
      </c>
      <c r="B320" t="s">
        <v>171</v>
      </c>
      <c r="C320">
        <v>1987</v>
      </c>
      <c r="D320">
        <v>1987</v>
      </c>
      <c r="E320" s="8">
        <v>0.8930262159086979</v>
      </c>
      <c r="F320" s="5" t="s">
        <v>5</v>
      </c>
      <c r="G320" s="90" t="s">
        <v>7</v>
      </c>
      <c r="H320" s="15">
        <v>1</v>
      </c>
      <c r="I320" s="51">
        <v>0</v>
      </c>
      <c r="J320">
        <v>0</v>
      </c>
      <c r="K320">
        <v>33</v>
      </c>
      <c r="L320">
        <v>1800</v>
      </c>
      <c r="M320">
        <v>2200</v>
      </c>
      <c r="N320" s="103">
        <f t="shared" si="23"/>
        <v>0.8181818181818182</v>
      </c>
      <c r="O320" s="8">
        <v>0.1084675</v>
      </c>
      <c r="P320" s="8">
        <v>0.0129931</v>
      </c>
      <c r="Q320">
        <f t="shared" si="24"/>
        <v>30</v>
      </c>
    </row>
    <row r="321" spans="1:17" ht="12.75">
      <c r="A321">
        <v>61</v>
      </c>
      <c r="B321" t="s">
        <v>142</v>
      </c>
      <c r="C321">
        <v>1877</v>
      </c>
      <c r="D321">
        <v>1878</v>
      </c>
      <c r="E321" s="8">
        <v>0.7969822950027192</v>
      </c>
      <c r="F321" s="5" t="s">
        <v>20</v>
      </c>
      <c r="G321" s="90" t="s">
        <v>20</v>
      </c>
      <c r="H321" s="15">
        <v>1</v>
      </c>
      <c r="I321" s="51">
        <v>0</v>
      </c>
      <c r="J321">
        <v>0</v>
      </c>
      <c r="K321">
        <v>267</v>
      </c>
      <c r="L321">
        <v>120000</v>
      </c>
      <c r="M321">
        <v>165000</v>
      </c>
      <c r="N321" s="103">
        <f t="shared" si="23"/>
        <v>0.7272727272727273</v>
      </c>
      <c r="O321" s="8">
        <v>0.1318926</v>
      </c>
      <c r="P321" s="8">
        <v>0.0335974</v>
      </c>
      <c r="Q321">
        <f t="shared" si="24"/>
        <v>31</v>
      </c>
    </row>
    <row r="322" spans="1:17" ht="12.75">
      <c r="A322">
        <v>13</v>
      </c>
      <c r="B322" t="s">
        <v>144</v>
      </c>
      <c r="C322">
        <v>1848</v>
      </c>
      <c r="D322">
        <v>1848</v>
      </c>
      <c r="E322" s="8">
        <v>0.8940127900037573</v>
      </c>
      <c r="F322" s="5" t="s">
        <v>20</v>
      </c>
      <c r="G322" s="90" t="s">
        <v>202</v>
      </c>
      <c r="H322" s="15">
        <v>1</v>
      </c>
      <c r="I322" s="51">
        <v>0</v>
      </c>
      <c r="J322">
        <v>0</v>
      </c>
      <c r="K322">
        <v>247</v>
      </c>
      <c r="L322">
        <v>2500</v>
      </c>
      <c r="M322">
        <v>3500</v>
      </c>
      <c r="N322" s="103">
        <f t="shared" si="23"/>
        <v>0.7142857142857143</v>
      </c>
      <c r="O322" s="8">
        <v>0.0485381</v>
      </c>
      <c r="P322" s="8">
        <v>0.0057543</v>
      </c>
      <c r="Q322">
        <f t="shared" si="24"/>
        <v>32</v>
      </c>
    </row>
    <row r="323" spans="1:17" ht="12.75">
      <c r="A323">
        <v>40</v>
      </c>
      <c r="B323" t="s">
        <v>64</v>
      </c>
      <c r="C323">
        <v>1862</v>
      </c>
      <c r="D323">
        <v>1867</v>
      </c>
      <c r="E323" s="8">
        <v>0.9531609277994941</v>
      </c>
      <c r="F323" s="5" t="s">
        <v>21</v>
      </c>
      <c r="G323" s="90" t="s">
        <v>21</v>
      </c>
      <c r="H323" s="15">
        <v>1</v>
      </c>
      <c r="I323" s="51">
        <v>0</v>
      </c>
      <c r="J323">
        <v>0</v>
      </c>
      <c r="K323">
        <v>1757</v>
      </c>
      <c r="L323">
        <v>8000</v>
      </c>
      <c r="M323">
        <v>12000</v>
      </c>
      <c r="N323" s="103">
        <f aca="true" t="shared" si="25" ref="N323:N354">L323/M323</f>
        <v>0.6666666666666666</v>
      </c>
      <c r="O323" s="8">
        <v>0.1061196</v>
      </c>
      <c r="P323" s="8">
        <v>0.0052148</v>
      </c>
      <c r="Q323">
        <f t="shared" si="24"/>
        <v>33</v>
      </c>
    </row>
    <row r="324" spans="1:17" ht="12.75">
      <c r="A324">
        <v>199</v>
      </c>
      <c r="B324" t="s">
        <v>172</v>
      </c>
      <c r="C324">
        <v>1980</v>
      </c>
      <c r="D324">
        <v>1988</v>
      </c>
      <c r="E324" s="8">
        <v>0.41831632108688693</v>
      </c>
      <c r="F324" s="5" t="s">
        <v>5</v>
      </c>
      <c r="G324" s="90" t="s">
        <v>21</v>
      </c>
      <c r="H324" s="15">
        <v>1</v>
      </c>
      <c r="I324" s="51">
        <v>0</v>
      </c>
      <c r="J324">
        <v>0</v>
      </c>
      <c r="K324">
        <v>2890</v>
      </c>
      <c r="L324">
        <v>500000</v>
      </c>
      <c r="M324">
        <v>750000</v>
      </c>
      <c r="N324" s="103">
        <f t="shared" si="25"/>
        <v>0.6666666666666666</v>
      </c>
      <c r="O324" s="8">
        <v>0.0058809</v>
      </c>
      <c r="P324" s="8">
        <v>0.0081776</v>
      </c>
      <c r="Q324">
        <f t="shared" si="24"/>
        <v>34</v>
      </c>
    </row>
    <row r="325" spans="1:17" ht="12.75">
      <c r="A325">
        <v>88</v>
      </c>
      <c r="B325" t="s">
        <v>103</v>
      </c>
      <c r="C325">
        <v>1906</v>
      </c>
      <c r="D325">
        <v>1906</v>
      </c>
      <c r="E325" s="8">
        <v>0.5425877422734415</v>
      </c>
      <c r="F325" s="5" t="s">
        <v>20</v>
      </c>
      <c r="G325" s="90" t="s">
        <v>7</v>
      </c>
      <c r="H325" s="15">
        <v>0</v>
      </c>
      <c r="I325" s="51">
        <v>0</v>
      </c>
      <c r="J325">
        <v>2</v>
      </c>
      <c r="K325">
        <v>55</v>
      </c>
      <c r="L325">
        <v>400</v>
      </c>
      <c r="M325">
        <v>600</v>
      </c>
      <c r="N325" s="103">
        <f t="shared" si="25"/>
        <v>0.6666666666666666</v>
      </c>
      <c r="O325" s="8">
        <v>0.0005179</v>
      </c>
      <c r="P325" s="8">
        <v>0.0004366</v>
      </c>
      <c r="Q325">
        <f t="shared" si="24"/>
        <v>35</v>
      </c>
    </row>
    <row r="326" spans="1:17" ht="12.75">
      <c r="A326">
        <v>1</v>
      </c>
      <c r="B326" t="s">
        <v>141</v>
      </c>
      <c r="C326">
        <v>1823</v>
      </c>
      <c r="D326">
        <v>1823</v>
      </c>
      <c r="E326" s="8">
        <v>0.8294401951354046</v>
      </c>
      <c r="F326" s="5" t="s">
        <v>20</v>
      </c>
      <c r="G326" s="90" t="s">
        <v>20</v>
      </c>
      <c r="H326" s="15">
        <v>1</v>
      </c>
      <c r="I326" s="51">
        <v>0</v>
      </c>
      <c r="J326">
        <v>0</v>
      </c>
      <c r="K326">
        <v>221</v>
      </c>
      <c r="L326">
        <v>400</v>
      </c>
      <c r="M326">
        <v>600</v>
      </c>
      <c r="N326" s="103">
        <f t="shared" si="25"/>
        <v>0.6666666666666666</v>
      </c>
      <c r="O326" s="8">
        <v>0.1467643</v>
      </c>
      <c r="P326" s="8">
        <v>0.0301795</v>
      </c>
      <c r="Q326">
        <f t="shared" si="24"/>
        <v>36</v>
      </c>
    </row>
    <row r="327" spans="1:17" ht="12.75">
      <c r="A327">
        <v>31</v>
      </c>
      <c r="B327" t="s">
        <v>146</v>
      </c>
      <c r="C327">
        <v>1859</v>
      </c>
      <c r="D327">
        <v>1860</v>
      </c>
      <c r="E327" s="8">
        <v>0.9081070244114609</v>
      </c>
      <c r="F327" s="5" t="s">
        <v>20</v>
      </c>
      <c r="G327" s="90" t="s">
        <v>20</v>
      </c>
      <c r="H327" s="15">
        <v>1</v>
      </c>
      <c r="I327" s="51">
        <v>0</v>
      </c>
      <c r="J327">
        <v>0</v>
      </c>
      <c r="K327">
        <v>156</v>
      </c>
      <c r="L327">
        <v>4000</v>
      </c>
      <c r="M327">
        <v>6000</v>
      </c>
      <c r="N327" s="103">
        <f t="shared" si="25"/>
        <v>0.6666666666666666</v>
      </c>
      <c r="O327" s="8">
        <v>0.0267245</v>
      </c>
      <c r="P327" s="8">
        <v>0.0027043</v>
      </c>
      <c r="Q327">
        <f t="shared" si="24"/>
        <v>37</v>
      </c>
    </row>
    <row r="328" spans="1:17" ht="12.75">
      <c r="A328">
        <v>91</v>
      </c>
      <c r="B328" t="s">
        <v>104</v>
      </c>
      <c r="C328">
        <v>1907</v>
      </c>
      <c r="D328">
        <v>1907</v>
      </c>
      <c r="E328" s="8">
        <v>0.32402073732718895</v>
      </c>
      <c r="F328" s="5" t="s">
        <v>20</v>
      </c>
      <c r="G328" s="90" t="s">
        <v>20</v>
      </c>
      <c r="H328" s="15">
        <v>0</v>
      </c>
      <c r="I328" s="51">
        <v>0</v>
      </c>
      <c r="J328">
        <v>2</v>
      </c>
      <c r="K328">
        <v>64</v>
      </c>
      <c r="L328">
        <v>400</v>
      </c>
      <c r="M328">
        <v>600</v>
      </c>
      <c r="N328" s="103">
        <f t="shared" si="25"/>
        <v>0.6666666666666666</v>
      </c>
      <c r="O328" s="8">
        <v>0.000225</v>
      </c>
      <c r="P328" s="8">
        <v>0.00046939999999999997</v>
      </c>
      <c r="Q328">
        <f t="shared" si="24"/>
        <v>38</v>
      </c>
    </row>
    <row r="329" spans="1:17" ht="12.75">
      <c r="A329">
        <v>124</v>
      </c>
      <c r="B329" t="s">
        <v>162</v>
      </c>
      <c r="C329">
        <v>1932</v>
      </c>
      <c r="D329">
        <v>1935</v>
      </c>
      <c r="E329" s="8">
        <v>0.3309332335889284</v>
      </c>
      <c r="F329" s="5" t="s">
        <v>20</v>
      </c>
      <c r="G329" s="90" t="s">
        <v>20</v>
      </c>
      <c r="H329" s="15">
        <v>1</v>
      </c>
      <c r="I329" s="51">
        <v>0</v>
      </c>
      <c r="J329">
        <v>0</v>
      </c>
      <c r="K329">
        <v>1093</v>
      </c>
      <c r="L329">
        <v>36000</v>
      </c>
      <c r="M329">
        <v>56661</v>
      </c>
      <c r="N329" s="103">
        <f t="shared" si="25"/>
        <v>0.6353576534124</v>
      </c>
      <c r="O329" s="8">
        <v>0.0003539</v>
      </c>
      <c r="P329" s="8">
        <v>0.0007155</v>
      </c>
      <c r="Q329">
        <f t="shared" si="24"/>
        <v>39</v>
      </c>
    </row>
    <row r="330" spans="1:17" ht="12.75">
      <c r="A330">
        <v>4</v>
      </c>
      <c r="B330" t="s">
        <v>142</v>
      </c>
      <c r="C330">
        <v>1828</v>
      </c>
      <c r="D330">
        <v>1829</v>
      </c>
      <c r="E330" s="8">
        <v>0.7285187792059701</v>
      </c>
      <c r="F330" s="5" t="s">
        <v>20</v>
      </c>
      <c r="G330" s="90" t="s">
        <v>20</v>
      </c>
      <c r="H330" s="15">
        <v>1</v>
      </c>
      <c r="I330" s="51">
        <v>0</v>
      </c>
      <c r="J330">
        <v>0</v>
      </c>
      <c r="K330">
        <v>507</v>
      </c>
      <c r="L330">
        <v>50000</v>
      </c>
      <c r="M330">
        <v>80000</v>
      </c>
      <c r="N330" s="103">
        <f t="shared" si="25"/>
        <v>0.625</v>
      </c>
      <c r="O330" s="8">
        <v>0.1525648</v>
      </c>
      <c r="P330" s="8">
        <v>0.056853</v>
      </c>
      <c r="Q330">
        <f t="shared" si="24"/>
        <v>40</v>
      </c>
    </row>
    <row r="331" spans="1:17" ht="12.75">
      <c r="A331">
        <v>187</v>
      </c>
      <c r="B331" t="s">
        <v>170</v>
      </c>
      <c r="C331">
        <v>1975</v>
      </c>
      <c r="D331">
        <v>1979</v>
      </c>
      <c r="E331" s="8">
        <v>0.8918309050830214</v>
      </c>
      <c r="F331" s="5" t="s">
        <v>20</v>
      </c>
      <c r="G331" s="90" t="s">
        <v>20</v>
      </c>
      <c r="H331" s="15">
        <v>1</v>
      </c>
      <c r="I331" s="51">
        <v>0</v>
      </c>
      <c r="J331">
        <v>0</v>
      </c>
      <c r="K331">
        <v>1348</v>
      </c>
      <c r="L331">
        <v>3000</v>
      </c>
      <c r="M331">
        <v>5000</v>
      </c>
      <c r="N331" s="103">
        <f t="shared" si="25"/>
        <v>0.6</v>
      </c>
      <c r="O331" s="8">
        <v>0.0068374</v>
      </c>
      <c r="P331" s="8">
        <v>0.0008293</v>
      </c>
      <c r="Q331">
        <f t="shared" si="24"/>
        <v>41</v>
      </c>
    </row>
    <row r="332" spans="1:17" ht="12.75">
      <c r="A332">
        <v>154</v>
      </c>
      <c r="B332" t="s">
        <v>62</v>
      </c>
      <c r="C332">
        <v>1956</v>
      </c>
      <c r="D332">
        <v>1956</v>
      </c>
      <c r="E332" s="8">
        <v>0.9713255800154276</v>
      </c>
      <c r="F332" s="5" t="s">
        <v>20</v>
      </c>
      <c r="G332" s="90" t="s">
        <v>20</v>
      </c>
      <c r="H332" s="15">
        <v>1</v>
      </c>
      <c r="I332" s="51">
        <v>0</v>
      </c>
      <c r="J332">
        <v>0</v>
      </c>
      <c r="K332">
        <v>23</v>
      </c>
      <c r="L332">
        <v>1500</v>
      </c>
      <c r="M332">
        <v>2502</v>
      </c>
      <c r="N332" s="103">
        <f t="shared" si="25"/>
        <v>0.5995203836930456</v>
      </c>
      <c r="O332" s="8">
        <v>0.1702454</v>
      </c>
      <c r="P332" s="8">
        <v>0.0050258</v>
      </c>
      <c r="Q332">
        <f t="shared" si="24"/>
        <v>42</v>
      </c>
    </row>
    <row r="333" spans="1:17" ht="12.75">
      <c r="A333">
        <v>82</v>
      </c>
      <c r="B333" t="s">
        <v>102</v>
      </c>
      <c r="C333">
        <v>1900</v>
      </c>
      <c r="D333">
        <v>1900</v>
      </c>
      <c r="E333" s="8">
        <v>0.828197056718968</v>
      </c>
      <c r="F333" s="5" t="s">
        <v>20</v>
      </c>
      <c r="G333" s="90" t="s">
        <v>20</v>
      </c>
      <c r="H333" s="15">
        <v>0</v>
      </c>
      <c r="I333" s="51">
        <v>0</v>
      </c>
      <c r="J333">
        <v>1</v>
      </c>
      <c r="K333">
        <v>59</v>
      </c>
      <c r="L333">
        <v>1003</v>
      </c>
      <c r="M333">
        <v>2000</v>
      </c>
      <c r="N333" s="103">
        <f t="shared" si="25"/>
        <v>0.5015</v>
      </c>
      <c r="O333" s="8">
        <v>0.5783657</v>
      </c>
      <c r="P333" s="8">
        <v>0.1199774</v>
      </c>
      <c r="Q333">
        <f t="shared" si="24"/>
        <v>43</v>
      </c>
    </row>
    <row r="334" spans="1:17" ht="12.75">
      <c r="A334">
        <v>46</v>
      </c>
      <c r="B334" t="s">
        <v>66</v>
      </c>
      <c r="C334">
        <v>1864</v>
      </c>
      <c r="D334">
        <v>1864</v>
      </c>
      <c r="E334" s="8">
        <v>0.9688964742707553</v>
      </c>
      <c r="F334" s="5" t="s">
        <v>20</v>
      </c>
      <c r="G334" s="90" t="s">
        <v>9</v>
      </c>
      <c r="H334" s="15">
        <v>0</v>
      </c>
      <c r="I334" s="51">
        <v>0</v>
      </c>
      <c r="J334">
        <v>1</v>
      </c>
      <c r="K334">
        <v>111</v>
      </c>
      <c r="L334">
        <v>1500</v>
      </c>
      <c r="M334">
        <v>3000</v>
      </c>
      <c r="N334" s="103">
        <f t="shared" si="25"/>
        <v>0.5</v>
      </c>
      <c r="O334" s="8">
        <v>0.09645190000000001</v>
      </c>
      <c r="P334" s="8">
        <v>0.0030963</v>
      </c>
      <c r="Q334">
        <f t="shared" si="24"/>
        <v>44</v>
      </c>
    </row>
    <row r="335" spans="1:17" ht="12.75">
      <c r="A335">
        <v>73</v>
      </c>
      <c r="B335" t="s">
        <v>78</v>
      </c>
      <c r="C335">
        <v>1894</v>
      </c>
      <c r="D335">
        <v>1895</v>
      </c>
      <c r="E335" s="8">
        <v>0.15497080833972227</v>
      </c>
      <c r="F335" s="5" t="s">
        <v>20</v>
      </c>
      <c r="G335" s="90" t="s">
        <v>20</v>
      </c>
      <c r="H335" s="15">
        <v>1</v>
      </c>
      <c r="I335" s="51">
        <v>0</v>
      </c>
      <c r="J335">
        <v>0</v>
      </c>
      <c r="K335">
        <v>242</v>
      </c>
      <c r="L335">
        <v>5000</v>
      </c>
      <c r="M335">
        <v>10000</v>
      </c>
      <c r="N335" s="103">
        <f t="shared" si="25"/>
        <v>0.5</v>
      </c>
      <c r="O335" s="8">
        <v>0.0282584</v>
      </c>
      <c r="P335" s="8">
        <v>0.1540882</v>
      </c>
      <c r="Q335">
        <f t="shared" si="24"/>
        <v>45</v>
      </c>
    </row>
    <row r="336" spans="1:17" ht="12.75">
      <c r="A336">
        <v>76</v>
      </c>
      <c r="B336" t="s">
        <v>74</v>
      </c>
      <c r="C336">
        <v>1897</v>
      </c>
      <c r="D336">
        <v>1897</v>
      </c>
      <c r="E336" s="8">
        <v>0.07989682900925504</v>
      </c>
      <c r="F336" s="5" t="s">
        <v>21</v>
      </c>
      <c r="G336" s="90" t="s">
        <v>21</v>
      </c>
      <c r="H336" s="15">
        <v>1</v>
      </c>
      <c r="I336" s="51">
        <v>0</v>
      </c>
      <c r="J336">
        <v>0</v>
      </c>
      <c r="K336">
        <v>94</v>
      </c>
      <c r="L336">
        <v>600</v>
      </c>
      <c r="M336">
        <v>1400</v>
      </c>
      <c r="N336" s="103">
        <f t="shared" si="25"/>
        <v>0.42857142857142855</v>
      </c>
      <c r="O336" s="8">
        <v>0.0021064</v>
      </c>
      <c r="P336" s="8">
        <v>0.0242576</v>
      </c>
      <c r="Q336">
        <f t="shared" si="24"/>
        <v>46</v>
      </c>
    </row>
    <row r="337" spans="1:17" ht="12.75">
      <c r="A337">
        <v>34</v>
      </c>
      <c r="B337" t="s">
        <v>147</v>
      </c>
      <c r="C337">
        <v>1860</v>
      </c>
      <c r="D337">
        <v>1860</v>
      </c>
      <c r="E337" s="8">
        <v>0.8617575609800151</v>
      </c>
      <c r="F337" s="5" t="s">
        <v>20</v>
      </c>
      <c r="G337" s="90" t="s">
        <v>20</v>
      </c>
      <c r="H337" s="15">
        <v>1</v>
      </c>
      <c r="I337" s="51">
        <v>0</v>
      </c>
      <c r="J337">
        <v>0</v>
      </c>
      <c r="K337">
        <v>19</v>
      </c>
      <c r="L337">
        <v>300</v>
      </c>
      <c r="M337">
        <v>700</v>
      </c>
      <c r="N337" s="103">
        <f t="shared" si="25"/>
        <v>0.42857142857142855</v>
      </c>
      <c r="O337" s="8">
        <v>0.0286275</v>
      </c>
      <c r="P337" s="8">
        <v>0.0045924</v>
      </c>
      <c r="Q337">
        <f t="shared" si="24"/>
        <v>47</v>
      </c>
    </row>
    <row r="338" spans="1:17" ht="12.75">
      <c r="A338">
        <v>43</v>
      </c>
      <c r="B338" t="s">
        <v>149</v>
      </c>
      <c r="C338">
        <v>1863</v>
      </c>
      <c r="D338">
        <v>1863</v>
      </c>
      <c r="E338" s="8">
        <v>0.7650384651033459</v>
      </c>
      <c r="F338" s="5" t="s">
        <v>20</v>
      </c>
      <c r="G338" s="90" t="s">
        <v>20</v>
      </c>
      <c r="H338" s="15">
        <v>1</v>
      </c>
      <c r="I338" s="51">
        <v>0</v>
      </c>
      <c r="J338">
        <v>0</v>
      </c>
      <c r="K338">
        <v>15</v>
      </c>
      <c r="L338">
        <v>300</v>
      </c>
      <c r="M338">
        <v>700</v>
      </c>
      <c r="N338" s="103">
        <f t="shared" si="25"/>
        <v>0.42857142857142855</v>
      </c>
      <c r="O338" s="8">
        <v>0.0008254</v>
      </c>
      <c r="P338" s="8">
        <v>0.0002535</v>
      </c>
      <c r="Q338">
        <f t="shared" si="24"/>
        <v>48</v>
      </c>
    </row>
    <row r="339" spans="1:17" ht="12.75">
      <c r="A339">
        <v>160</v>
      </c>
      <c r="B339" t="s">
        <v>166</v>
      </c>
      <c r="C339">
        <v>1962</v>
      </c>
      <c r="D339">
        <v>1962</v>
      </c>
      <c r="E339" s="8">
        <v>0.6784134036478943</v>
      </c>
      <c r="F339" s="5" t="s">
        <v>20</v>
      </c>
      <c r="G339" s="90" t="s">
        <v>20</v>
      </c>
      <c r="H339" s="15">
        <v>1</v>
      </c>
      <c r="I339" s="51">
        <v>0</v>
      </c>
      <c r="J339">
        <v>0</v>
      </c>
      <c r="K339">
        <v>34</v>
      </c>
      <c r="L339">
        <v>500</v>
      </c>
      <c r="M339">
        <v>1353</v>
      </c>
      <c r="N339" s="103">
        <f t="shared" si="25"/>
        <v>0.36954915003695493</v>
      </c>
      <c r="O339" s="8">
        <v>0.1038925</v>
      </c>
      <c r="P339" s="8">
        <v>0.0492479</v>
      </c>
      <c r="Q339">
        <f t="shared" si="24"/>
        <v>49</v>
      </c>
    </row>
    <row r="340" spans="1:17" ht="12.75">
      <c r="A340">
        <v>58</v>
      </c>
      <c r="B340" t="s">
        <v>181</v>
      </c>
      <c r="C340">
        <v>1870</v>
      </c>
      <c r="D340">
        <v>1871</v>
      </c>
      <c r="E340" s="8">
        <v>0.768</v>
      </c>
      <c r="F340" s="5" t="s">
        <v>20</v>
      </c>
      <c r="G340" s="90" t="s">
        <v>20</v>
      </c>
      <c r="H340" s="15">
        <v>0</v>
      </c>
      <c r="I340" s="54">
        <v>0</v>
      </c>
      <c r="J340" s="15">
        <v>1</v>
      </c>
      <c r="K340" s="15">
        <v>223</v>
      </c>
      <c r="L340">
        <v>52313</v>
      </c>
      <c r="M340">
        <v>152000</v>
      </c>
      <c r="N340" s="103">
        <f t="shared" si="25"/>
        <v>0.34416447368421055</v>
      </c>
      <c r="O340" s="8">
        <f>O332+O333+O336+O338</f>
        <v>0.7515428999999999</v>
      </c>
      <c r="P340" s="8">
        <f>O334</f>
        <v>0.09645190000000001</v>
      </c>
      <c r="Q340">
        <f t="shared" si="24"/>
        <v>50</v>
      </c>
    </row>
    <row r="341" spans="1:17" ht="12.75">
      <c r="A341">
        <v>130</v>
      </c>
      <c r="B341" t="s">
        <v>78</v>
      </c>
      <c r="C341">
        <v>1937</v>
      </c>
      <c r="D341">
        <v>1941</v>
      </c>
      <c r="E341" s="8">
        <v>0.31298336616814787</v>
      </c>
      <c r="F341" s="5" t="s">
        <v>20</v>
      </c>
      <c r="G341" s="90" t="s">
        <v>9</v>
      </c>
      <c r="H341" s="15">
        <v>1</v>
      </c>
      <c r="I341" s="51">
        <v>0</v>
      </c>
      <c r="J341">
        <v>0</v>
      </c>
      <c r="K341">
        <v>1615</v>
      </c>
      <c r="L341">
        <v>250000</v>
      </c>
      <c r="M341">
        <v>750000</v>
      </c>
      <c r="N341" s="103">
        <f t="shared" si="25"/>
        <v>0.3333333333333333</v>
      </c>
      <c r="O341" s="8">
        <v>0.0534113</v>
      </c>
      <c r="P341" s="8">
        <v>0.1172409</v>
      </c>
      <c r="Q341">
        <f t="shared" si="24"/>
        <v>51</v>
      </c>
    </row>
    <row r="342" spans="1:17" ht="12.75">
      <c r="A342">
        <v>25</v>
      </c>
      <c r="B342" t="s">
        <v>52</v>
      </c>
      <c r="C342">
        <v>1856</v>
      </c>
      <c r="D342">
        <v>1857</v>
      </c>
      <c r="E342" s="8">
        <v>0.980779417203299</v>
      </c>
      <c r="F342" s="5" t="s">
        <v>20</v>
      </c>
      <c r="G342" s="90" t="s">
        <v>20</v>
      </c>
      <c r="H342" s="15">
        <v>1</v>
      </c>
      <c r="I342" s="51">
        <v>0</v>
      </c>
      <c r="J342">
        <v>0</v>
      </c>
      <c r="K342">
        <v>141</v>
      </c>
      <c r="L342">
        <v>500</v>
      </c>
      <c r="M342">
        <v>1500</v>
      </c>
      <c r="N342" s="103">
        <f t="shared" si="25"/>
        <v>0.3333333333333333</v>
      </c>
      <c r="O342" s="8">
        <v>0.2956996</v>
      </c>
      <c r="P342" s="8">
        <v>0.0057949</v>
      </c>
      <c r="Q342">
        <f t="shared" si="24"/>
        <v>52</v>
      </c>
    </row>
    <row r="343" spans="1:17" ht="12.75">
      <c r="A343">
        <v>72</v>
      </c>
      <c r="B343" t="s">
        <v>54</v>
      </c>
      <c r="C343">
        <v>1893</v>
      </c>
      <c r="D343">
        <v>1893</v>
      </c>
      <c r="E343" s="8">
        <v>0.9751782296490444</v>
      </c>
      <c r="F343" s="5" t="s">
        <v>20</v>
      </c>
      <c r="G343" s="90" t="s">
        <v>20</v>
      </c>
      <c r="H343" s="15">
        <v>1</v>
      </c>
      <c r="I343" s="51">
        <v>0</v>
      </c>
      <c r="J343">
        <v>0</v>
      </c>
      <c r="K343">
        <v>22</v>
      </c>
      <c r="L343">
        <v>250</v>
      </c>
      <c r="M343">
        <v>750</v>
      </c>
      <c r="N343" s="103">
        <f t="shared" si="25"/>
        <v>0.3333333333333333</v>
      </c>
      <c r="O343" s="8">
        <v>0.0946154</v>
      </c>
      <c r="P343" s="8">
        <v>0.0024083</v>
      </c>
      <c r="Q343">
        <f t="shared" si="24"/>
        <v>53</v>
      </c>
    </row>
    <row r="344" spans="1:17" ht="12.75">
      <c r="A344">
        <v>127</v>
      </c>
      <c r="B344" t="s">
        <v>164</v>
      </c>
      <c r="C344">
        <v>1935</v>
      </c>
      <c r="D344">
        <v>1936</v>
      </c>
      <c r="E344" s="8">
        <v>0.9228420320211695</v>
      </c>
      <c r="F344" s="5" t="s">
        <v>20</v>
      </c>
      <c r="G344" s="90" t="s">
        <v>21</v>
      </c>
      <c r="H344" s="15">
        <v>1</v>
      </c>
      <c r="I344" s="51">
        <v>0</v>
      </c>
      <c r="J344">
        <v>0</v>
      </c>
      <c r="K344">
        <v>220</v>
      </c>
      <c r="L344">
        <v>4000</v>
      </c>
      <c r="M344">
        <v>16000</v>
      </c>
      <c r="N344" s="103">
        <f t="shared" si="25"/>
        <v>0.25</v>
      </c>
      <c r="O344" s="8">
        <v>0.0511954</v>
      </c>
      <c r="P344" s="8">
        <v>0.0042804</v>
      </c>
      <c r="Q344">
        <f t="shared" si="24"/>
        <v>54</v>
      </c>
    </row>
    <row r="345" spans="1:17" ht="12.75">
      <c r="A345">
        <v>94</v>
      </c>
      <c r="B345" t="s">
        <v>146</v>
      </c>
      <c r="C345">
        <v>1909</v>
      </c>
      <c r="D345">
        <v>1910</v>
      </c>
      <c r="E345" s="8">
        <v>0.9221056375600214</v>
      </c>
      <c r="F345" s="5" t="s">
        <v>20</v>
      </c>
      <c r="G345" s="90" t="s">
        <v>20</v>
      </c>
      <c r="H345" s="15">
        <v>1</v>
      </c>
      <c r="I345" s="51">
        <v>0</v>
      </c>
      <c r="J345">
        <v>0</v>
      </c>
      <c r="K345">
        <v>260</v>
      </c>
      <c r="L345">
        <v>2000</v>
      </c>
      <c r="M345">
        <v>8000</v>
      </c>
      <c r="N345" s="103">
        <f t="shared" si="25"/>
        <v>0.25</v>
      </c>
      <c r="O345" s="8">
        <v>0.014518</v>
      </c>
      <c r="P345" s="8">
        <v>0.0012264</v>
      </c>
      <c r="Q345">
        <f t="shared" si="24"/>
        <v>55</v>
      </c>
    </row>
    <row r="346" spans="1:17" ht="12.75">
      <c r="A346">
        <v>67</v>
      </c>
      <c r="B346" t="s">
        <v>151</v>
      </c>
      <c r="C346">
        <v>1884</v>
      </c>
      <c r="D346">
        <v>1885</v>
      </c>
      <c r="E346" s="8">
        <v>0.39199288643269303</v>
      </c>
      <c r="F346" s="5" t="s">
        <v>20</v>
      </c>
      <c r="G346" s="90" t="s">
        <v>20</v>
      </c>
      <c r="H346" s="15">
        <v>1</v>
      </c>
      <c r="I346" s="51">
        <v>0</v>
      </c>
      <c r="J346">
        <v>0</v>
      </c>
      <c r="K346">
        <v>291</v>
      </c>
      <c r="L346">
        <v>2100</v>
      </c>
      <c r="M346">
        <v>10000</v>
      </c>
      <c r="N346" s="103">
        <f t="shared" si="25"/>
        <v>0.21</v>
      </c>
      <c r="O346" s="8">
        <v>0.1045231</v>
      </c>
      <c r="P346" s="8">
        <v>0.1621223</v>
      </c>
      <c r="Q346">
        <f t="shared" si="24"/>
        <v>56</v>
      </c>
    </row>
    <row r="347" spans="1:17" ht="12.75">
      <c r="A347">
        <v>121</v>
      </c>
      <c r="B347" t="s">
        <v>161</v>
      </c>
      <c r="C347">
        <v>1931</v>
      </c>
      <c r="D347">
        <v>1933</v>
      </c>
      <c r="E347" s="8">
        <v>0.24698252729322523</v>
      </c>
      <c r="F347" s="5" t="s">
        <v>20</v>
      </c>
      <c r="G347" s="90" t="s">
        <v>20</v>
      </c>
      <c r="H347" s="15">
        <v>1</v>
      </c>
      <c r="I347" s="51">
        <v>0</v>
      </c>
      <c r="J347">
        <v>0</v>
      </c>
      <c r="K347">
        <v>505</v>
      </c>
      <c r="L347">
        <v>10000</v>
      </c>
      <c r="M347">
        <v>50000</v>
      </c>
      <c r="N347" s="103">
        <f t="shared" si="25"/>
        <v>0.2</v>
      </c>
      <c r="O347" s="8">
        <v>0.0411423</v>
      </c>
      <c r="P347" s="8">
        <v>0.1254375</v>
      </c>
      <c r="Q347">
        <f t="shared" si="24"/>
        <v>57</v>
      </c>
    </row>
    <row r="348" spans="1:17" ht="12.75">
      <c r="A348">
        <v>116</v>
      </c>
      <c r="B348" t="s">
        <v>158</v>
      </c>
      <c r="C348">
        <v>1919</v>
      </c>
      <c r="D348">
        <v>1921</v>
      </c>
      <c r="E348" s="8">
        <v>0.9132831930895823</v>
      </c>
      <c r="F348" s="5" t="s">
        <v>5</v>
      </c>
      <c r="G348" s="90" t="s">
        <v>21</v>
      </c>
      <c r="H348" s="15">
        <v>1</v>
      </c>
      <c r="I348" s="51">
        <v>0</v>
      </c>
      <c r="J348">
        <v>0</v>
      </c>
      <c r="K348">
        <v>720</v>
      </c>
      <c r="L348">
        <v>5000</v>
      </c>
      <c r="M348">
        <v>35000</v>
      </c>
      <c r="N348" s="103">
        <f t="shared" si="25"/>
        <v>0.14285714285714285</v>
      </c>
      <c r="O348" s="8">
        <v>0.0613224</v>
      </c>
      <c r="P348" s="8">
        <v>0.0058226</v>
      </c>
      <c r="Q348">
        <f t="shared" si="24"/>
        <v>58</v>
      </c>
    </row>
    <row r="349" spans="1:17" ht="12.75">
      <c r="A349">
        <v>118</v>
      </c>
      <c r="B349" t="s">
        <v>160</v>
      </c>
      <c r="C349">
        <v>1929</v>
      </c>
      <c r="D349">
        <v>1929</v>
      </c>
      <c r="E349" s="8">
        <v>0.5136691288496333</v>
      </c>
      <c r="F349" s="5" t="s">
        <v>20</v>
      </c>
      <c r="G349" s="90" t="s">
        <v>9</v>
      </c>
      <c r="H349" s="15">
        <v>1</v>
      </c>
      <c r="I349" s="51">
        <v>0</v>
      </c>
      <c r="J349">
        <v>0</v>
      </c>
      <c r="K349">
        <v>109</v>
      </c>
      <c r="L349">
        <v>200</v>
      </c>
      <c r="M349">
        <v>3000</v>
      </c>
      <c r="N349" s="103">
        <f t="shared" si="25"/>
        <v>0.06666666666666667</v>
      </c>
      <c r="O349" s="8">
        <v>0.1337485</v>
      </c>
      <c r="P349" s="8">
        <v>0.1266302</v>
      </c>
      <c r="Q349">
        <f t="shared" si="24"/>
        <v>59</v>
      </c>
    </row>
    <row r="350" spans="1:17" ht="12.75">
      <c r="A350">
        <v>83</v>
      </c>
      <c r="B350" t="s">
        <v>154</v>
      </c>
      <c r="C350">
        <v>1900</v>
      </c>
      <c r="D350">
        <v>1900</v>
      </c>
      <c r="E350" s="8">
        <v>0.4765747053323962</v>
      </c>
      <c r="F350" s="5" t="s">
        <v>20</v>
      </c>
      <c r="G350" s="90" t="s">
        <v>21</v>
      </c>
      <c r="H350" s="15">
        <v>1</v>
      </c>
      <c r="I350" s="51">
        <v>0</v>
      </c>
      <c r="J350">
        <v>0</v>
      </c>
      <c r="K350">
        <v>55</v>
      </c>
      <c r="L350">
        <v>242</v>
      </c>
      <c r="M350">
        <v>3758</v>
      </c>
      <c r="N350" s="103">
        <f t="shared" si="25"/>
        <v>0.06439595529536987</v>
      </c>
      <c r="O350" s="8">
        <v>0.1092385</v>
      </c>
      <c r="P350" s="8">
        <v>0.1199774</v>
      </c>
      <c r="Q350">
        <f t="shared" si="24"/>
        <v>60</v>
      </c>
    </row>
    <row r="351" spans="1:17" ht="12.75">
      <c r="A351">
        <v>125</v>
      </c>
      <c r="B351" t="s">
        <v>163</v>
      </c>
      <c r="C351">
        <v>1934</v>
      </c>
      <c r="D351">
        <v>1934</v>
      </c>
      <c r="E351" s="8">
        <v>0.3739313244569026</v>
      </c>
      <c r="F351" s="5" t="s">
        <v>20</v>
      </c>
      <c r="G351" s="90" t="s">
        <v>9</v>
      </c>
      <c r="H351" s="15">
        <v>1</v>
      </c>
      <c r="I351" s="51">
        <v>0</v>
      </c>
      <c r="J351">
        <v>0</v>
      </c>
      <c r="K351">
        <v>55</v>
      </c>
      <c r="L351">
        <v>100</v>
      </c>
      <c r="M351">
        <v>2000</v>
      </c>
      <c r="N351" s="103">
        <f t="shared" si="25"/>
        <v>0.05</v>
      </c>
      <c r="O351" s="8">
        <v>0.0005336</v>
      </c>
      <c r="P351" s="8">
        <v>0.0008934</v>
      </c>
      <c r="Q351">
        <f t="shared" si="24"/>
        <v>61</v>
      </c>
    </row>
    <row r="352" spans="1:17" ht="12.75">
      <c r="A352">
        <v>65</v>
      </c>
      <c r="B352" t="s">
        <v>49</v>
      </c>
      <c r="C352">
        <v>1882</v>
      </c>
      <c r="D352">
        <v>1882</v>
      </c>
      <c r="E352" s="8">
        <v>0.9810956784759003</v>
      </c>
      <c r="F352" s="5" t="s">
        <v>20</v>
      </c>
      <c r="G352" s="90" t="s">
        <v>20</v>
      </c>
      <c r="H352" s="15">
        <v>1</v>
      </c>
      <c r="I352" s="51">
        <v>0</v>
      </c>
      <c r="J352">
        <v>0</v>
      </c>
      <c r="K352">
        <v>67</v>
      </c>
      <c r="L352">
        <v>67</v>
      </c>
      <c r="M352">
        <v>2165</v>
      </c>
      <c r="N352" s="103">
        <f t="shared" si="25"/>
        <v>0.03094688221709007</v>
      </c>
      <c r="O352" s="8">
        <v>0.2116762</v>
      </c>
      <c r="P352" s="8">
        <v>0.0040787</v>
      </c>
      <c r="Q352">
        <f t="shared" si="24"/>
        <v>62</v>
      </c>
    </row>
    <row r="353" spans="1:17" ht="12.75">
      <c r="A353">
        <v>181</v>
      </c>
      <c r="B353" t="s">
        <v>114</v>
      </c>
      <c r="C353">
        <v>1973</v>
      </c>
      <c r="D353">
        <v>1973</v>
      </c>
      <c r="E353" s="8">
        <v>0.8019412097638516</v>
      </c>
      <c r="F353" s="5" t="s">
        <v>21</v>
      </c>
      <c r="G353" s="90" t="s">
        <v>7</v>
      </c>
      <c r="H353" s="15">
        <v>0</v>
      </c>
      <c r="I353" s="51">
        <v>3</v>
      </c>
      <c r="J353">
        <v>1</v>
      </c>
      <c r="K353">
        <v>19</v>
      </c>
      <c r="L353">
        <v>13401</v>
      </c>
      <c r="M353">
        <v>3000</v>
      </c>
      <c r="N353" s="103">
        <f t="shared" si="25"/>
        <v>4.467</v>
      </c>
      <c r="O353" s="8">
        <v>0.0133188</v>
      </c>
      <c r="P353" s="8">
        <v>0.0032894</v>
      </c>
      <c r="Q353">
        <f t="shared" si="24"/>
        <v>63</v>
      </c>
    </row>
    <row r="354" spans="1:17" ht="12.75">
      <c r="A354">
        <v>136</v>
      </c>
      <c r="B354" t="s">
        <v>106</v>
      </c>
      <c r="C354">
        <v>1939</v>
      </c>
      <c r="D354">
        <v>1939</v>
      </c>
      <c r="E354" s="8">
        <v>0.29928378531093486</v>
      </c>
      <c r="F354" s="5" t="s">
        <v>21</v>
      </c>
      <c r="G354" s="90" t="s">
        <v>21</v>
      </c>
      <c r="H354" s="15">
        <v>0</v>
      </c>
      <c r="I354" s="51">
        <v>3</v>
      </c>
      <c r="J354">
        <v>2</v>
      </c>
      <c r="K354">
        <v>129</v>
      </c>
      <c r="L354">
        <v>20000</v>
      </c>
      <c r="M354">
        <v>8000</v>
      </c>
      <c r="N354" s="103">
        <f t="shared" si="25"/>
        <v>2.5</v>
      </c>
      <c r="O354" s="8">
        <v>0.0590574</v>
      </c>
      <c r="P354" s="8">
        <v>0.1382717</v>
      </c>
      <c r="Q354">
        <f t="shared" si="24"/>
        <v>64</v>
      </c>
    </row>
    <row r="355" spans="1:17" ht="12.75">
      <c r="A355">
        <v>103</v>
      </c>
      <c r="B355" t="s">
        <v>105</v>
      </c>
      <c r="C355">
        <v>1913</v>
      </c>
      <c r="D355">
        <v>1913</v>
      </c>
      <c r="E355" s="8">
        <v>0.3668945481468367</v>
      </c>
      <c r="F355" s="5" t="s">
        <v>20</v>
      </c>
      <c r="G355" s="90" t="s">
        <v>20</v>
      </c>
      <c r="H355" s="15">
        <v>0</v>
      </c>
      <c r="I355" s="51">
        <v>3</v>
      </c>
      <c r="J355">
        <v>1</v>
      </c>
      <c r="K355">
        <v>31</v>
      </c>
      <c r="L355">
        <v>42500</v>
      </c>
      <c r="M355">
        <v>18500</v>
      </c>
      <c r="N355" s="103">
        <f aca="true" t="shared" si="26" ref="N355:N369">L355/M355</f>
        <v>2.2972972972972974</v>
      </c>
      <c r="O355" s="8">
        <v>0.0091181</v>
      </c>
      <c r="P355" s="8">
        <v>0.015734</v>
      </c>
      <c r="Q355">
        <f t="shared" si="24"/>
        <v>65</v>
      </c>
    </row>
    <row r="356" spans="1:17" ht="12.75">
      <c r="A356">
        <v>10</v>
      </c>
      <c r="B356" t="s">
        <v>87</v>
      </c>
      <c r="C356">
        <v>1848</v>
      </c>
      <c r="D356">
        <v>1848</v>
      </c>
      <c r="E356" s="8">
        <v>0.19477119476060417</v>
      </c>
      <c r="F356" s="5" t="s">
        <v>21</v>
      </c>
      <c r="G356" s="90" t="s">
        <v>7</v>
      </c>
      <c r="H356" s="15">
        <v>0</v>
      </c>
      <c r="I356" s="51">
        <v>3</v>
      </c>
      <c r="J356">
        <v>0</v>
      </c>
      <c r="K356">
        <v>143</v>
      </c>
      <c r="L356">
        <v>3600</v>
      </c>
      <c r="M356">
        <v>3927</v>
      </c>
      <c r="N356" s="103">
        <f t="shared" si="26"/>
        <v>0.9167303284950343</v>
      </c>
      <c r="O356" s="8">
        <v>0.0183909</v>
      </c>
      <c r="P356" s="8">
        <v>0.0760322</v>
      </c>
      <c r="Q356">
        <f aca="true" t="shared" si="27" ref="Q356:Q369">Q355+1</f>
        <v>66</v>
      </c>
    </row>
    <row r="357" spans="1:17" ht="12.75">
      <c r="A357">
        <v>16</v>
      </c>
      <c r="B357" t="s">
        <v>57</v>
      </c>
      <c r="C357">
        <v>1849</v>
      </c>
      <c r="D357">
        <v>1849</v>
      </c>
      <c r="E357" s="8">
        <v>0.9444086844946271</v>
      </c>
      <c r="F357" s="5" t="s">
        <v>20</v>
      </c>
      <c r="G357" s="90" t="s">
        <v>20</v>
      </c>
      <c r="H357" s="15">
        <v>0</v>
      </c>
      <c r="I357" s="51">
        <v>3</v>
      </c>
      <c r="J357">
        <v>1</v>
      </c>
      <c r="K357">
        <v>55</v>
      </c>
      <c r="L357">
        <v>1200</v>
      </c>
      <c r="M357">
        <v>1400</v>
      </c>
      <c r="N357" s="103">
        <f t="shared" si="26"/>
        <v>0.8571428571428571</v>
      </c>
      <c r="O357" s="8">
        <v>0.1113608</v>
      </c>
      <c r="P357" s="8">
        <v>0.0065551</v>
      </c>
      <c r="Q357">
        <f t="shared" si="27"/>
        <v>67</v>
      </c>
    </row>
    <row r="358" spans="1:17" ht="12.75">
      <c r="A358">
        <v>28</v>
      </c>
      <c r="B358" t="s">
        <v>76</v>
      </c>
      <c r="C358">
        <v>1859</v>
      </c>
      <c r="D358">
        <v>1859</v>
      </c>
      <c r="E358" s="8">
        <v>0.15243280342799903</v>
      </c>
      <c r="F358" s="5" t="s">
        <v>20</v>
      </c>
      <c r="G358" s="90" t="s">
        <v>20</v>
      </c>
      <c r="H358" s="15">
        <v>0</v>
      </c>
      <c r="I358" s="51">
        <v>3</v>
      </c>
      <c r="J358">
        <v>0</v>
      </c>
      <c r="K358">
        <v>75</v>
      </c>
      <c r="L358">
        <v>10000</v>
      </c>
      <c r="M358">
        <v>12500</v>
      </c>
      <c r="N358" s="103">
        <f t="shared" si="26"/>
        <v>0.8</v>
      </c>
      <c r="O358" s="8">
        <v>0.0147915</v>
      </c>
      <c r="P358" s="8">
        <v>0.0822447</v>
      </c>
      <c r="Q358">
        <f t="shared" si="27"/>
        <v>68</v>
      </c>
    </row>
    <row r="359" spans="1:17" ht="12.75">
      <c r="A359">
        <v>49</v>
      </c>
      <c r="B359" t="s">
        <v>122</v>
      </c>
      <c r="C359">
        <v>1864</v>
      </c>
      <c r="D359">
        <v>1870</v>
      </c>
      <c r="E359" s="8">
        <v>0.8222739272450669</v>
      </c>
      <c r="F359" s="5" t="s">
        <v>20</v>
      </c>
      <c r="G359" s="90" t="s">
        <v>20</v>
      </c>
      <c r="H359" s="15">
        <v>0</v>
      </c>
      <c r="I359" s="51">
        <v>3</v>
      </c>
      <c r="J359">
        <v>0</v>
      </c>
      <c r="K359">
        <v>1936</v>
      </c>
      <c r="L359">
        <v>110000</v>
      </c>
      <c r="M359">
        <v>200000</v>
      </c>
      <c r="N359" s="103">
        <f t="shared" si="26"/>
        <v>0.55</v>
      </c>
      <c r="O359" s="8">
        <v>0.0055131</v>
      </c>
      <c r="P359" s="8">
        <v>0.0011916</v>
      </c>
      <c r="Q359">
        <f t="shared" si="27"/>
        <v>69</v>
      </c>
    </row>
    <row r="360" spans="1:17" ht="12.75">
      <c r="A360">
        <v>55</v>
      </c>
      <c r="B360" t="s">
        <v>100</v>
      </c>
      <c r="C360">
        <v>1866</v>
      </c>
      <c r="D360">
        <v>1866</v>
      </c>
      <c r="E360" s="8">
        <v>0.4583506418732344</v>
      </c>
      <c r="F360" s="5" t="s">
        <v>20</v>
      </c>
      <c r="G360" s="90" t="s">
        <v>20</v>
      </c>
      <c r="H360" s="15">
        <v>0</v>
      </c>
      <c r="I360" s="51">
        <v>3</v>
      </c>
      <c r="J360">
        <v>5</v>
      </c>
      <c r="K360">
        <v>42</v>
      </c>
      <c r="L360">
        <v>14100</v>
      </c>
      <c r="M360">
        <v>30000</v>
      </c>
      <c r="N360" s="103">
        <f t="shared" si="26"/>
        <v>0.47</v>
      </c>
      <c r="O360" s="8">
        <v>0.06631329999999999</v>
      </c>
      <c r="P360" s="8">
        <v>0.07836480000000001</v>
      </c>
      <c r="Q360">
        <f t="shared" si="27"/>
        <v>70</v>
      </c>
    </row>
    <row r="361" spans="1:17" ht="12.75">
      <c r="A361">
        <v>211</v>
      </c>
      <c r="B361" t="s">
        <v>116</v>
      </c>
      <c r="C361">
        <v>1990</v>
      </c>
      <c r="D361">
        <v>1991</v>
      </c>
      <c r="E361" s="8">
        <v>0.7805092240045198</v>
      </c>
      <c r="F361" s="5" t="s">
        <v>21</v>
      </c>
      <c r="G361" s="90" t="s">
        <v>21</v>
      </c>
      <c r="H361" s="15">
        <v>0</v>
      </c>
      <c r="I361" s="51">
        <v>4</v>
      </c>
      <c r="J361">
        <v>0</v>
      </c>
      <c r="K361">
        <v>253</v>
      </c>
      <c r="L361">
        <v>25000</v>
      </c>
      <c r="M361">
        <v>1343</v>
      </c>
      <c r="N361" s="103">
        <f t="shared" si="26"/>
        <v>18.615040953090098</v>
      </c>
      <c r="O361" s="8">
        <v>0.0127095</v>
      </c>
      <c r="P361" s="8">
        <v>0.0035741</v>
      </c>
      <c r="Q361">
        <f t="shared" si="27"/>
        <v>71</v>
      </c>
    </row>
    <row r="362" spans="1:17" ht="12.75">
      <c r="A362">
        <v>157</v>
      </c>
      <c r="B362" t="s">
        <v>112</v>
      </c>
      <c r="C362">
        <v>1956</v>
      </c>
      <c r="D362">
        <v>1956</v>
      </c>
      <c r="E362" s="8">
        <v>0.8147506168212625</v>
      </c>
      <c r="F362" s="5" t="s">
        <v>21</v>
      </c>
      <c r="G362" s="90" t="s">
        <v>21</v>
      </c>
      <c r="H362" s="15">
        <v>0</v>
      </c>
      <c r="I362" s="51">
        <v>4</v>
      </c>
      <c r="J362">
        <v>0</v>
      </c>
      <c r="K362">
        <v>9</v>
      </c>
      <c r="L362">
        <v>3000</v>
      </c>
      <c r="M362">
        <v>221</v>
      </c>
      <c r="N362" s="103">
        <f t="shared" si="26"/>
        <v>13.574660633484163</v>
      </c>
      <c r="O362" s="8">
        <v>0.0052175</v>
      </c>
      <c r="P362" s="8">
        <v>0.0011863</v>
      </c>
      <c r="Q362">
        <f t="shared" si="27"/>
        <v>72</v>
      </c>
    </row>
    <row r="363" spans="1:17" ht="12.75">
      <c r="A363">
        <v>163</v>
      </c>
      <c r="B363" t="s">
        <v>71</v>
      </c>
      <c r="C363">
        <v>1965</v>
      </c>
      <c r="D363">
        <v>1975</v>
      </c>
      <c r="E363" s="8">
        <v>0.018180767131692897</v>
      </c>
      <c r="F363" s="5" t="s">
        <v>20</v>
      </c>
      <c r="G363" s="90" t="s">
        <v>20</v>
      </c>
      <c r="H363" s="15">
        <v>0</v>
      </c>
      <c r="I363" s="51">
        <v>4</v>
      </c>
      <c r="J363">
        <v>2</v>
      </c>
      <c r="K363">
        <v>3735</v>
      </c>
      <c r="L363">
        <v>700000</v>
      </c>
      <c r="M363">
        <v>321442</v>
      </c>
      <c r="N363" s="103">
        <f t="shared" si="26"/>
        <v>2.1776867988626254</v>
      </c>
      <c r="O363" s="8">
        <v>0.0039942</v>
      </c>
      <c r="P363" s="8">
        <v>0.21569950000000002</v>
      </c>
      <c r="Q363">
        <f t="shared" si="27"/>
        <v>73</v>
      </c>
    </row>
    <row r="364" spans="1:17" ht="12.75">
      <c r="A364">
        <v>22</v>
      </c>
      <c r="B364" t="s">
        <v>96</v>
      </c>
      <c r="C364">
        <v>1853</v>
      </c>
      <c r="D364">
        <v>1856</v>
      </c>
      <c r="E364" s="8">
        <v>0.7418363456279363</v>
      </c>
      <c r="F364" s="5" t="s">
        <v>21</v>
      </c>
      <c r="G364" s="90" t="s">
        <v>21</v>
      </c>
      <c r="H364" s="15">
        <v>0</v>
      </c>
      <c r="I364" s="51">
        <v>4</v>
      </c>
      <c r="J364">
        <v>0</v>
      </c>
      <c r="K364">
        <v>861</v>
      </c>
      <c r="L364">
        <v>100000</v>
      </c>
      <c r="M364">
        <v>164200</v>
      </c>
      <c r="N364" s="103">
        <f t="shared" si="26"/>
        <v>0.6090133982947625</v>
      </c>
      <c r="O364" s="8">
        <v>0.1354154</v>
      </c>
      <c r="P364" s="8">
        <v>0.0471254</v>
      </c>
      <c r="Q364">
        <f t="shared" si="27"/>
        <v>74</v>
      </c>
    </row>
    <row r="365" spans="1:17" ht="12.75">
      <c r="A365">
        <v>52</v>
      </c>
      <c r="B365" t="s">
        <v>97</v>
      </c>
      <c r="C365">
        <v>1865</v>
      </c>
      <c r="D365">
        <v>1866</v>
      </c>
      <c r="E365" s="8">
        <v>0.9288763259582288</v>
      </c>
      <c r="F365" s="5" t="s">
        <v>21</v>
      </c>
      <c r="G365" s="90" t="s">
        <v>7</v>
      </c>
      <c r="H365" s="15">
        <v>0</v>
      </c>
      <c r="I365" s="51">
        <v>4</v>
      </c>
      <c r="J365">
        <v>0</v>
      </c>
      <c r="K365">
        <v>197</v>
      </c>
      <c r="L365">
        <v>300</v>
      </c>
      <c r="M365">
        <v>700</v>
      </c>
      <c r="N365" s="103">
        <f t="shared" si="26"/>
        <v>0.42857142857142855</v>
      </c>
      <c r="O365" s="8">
        <v>0.0211298</v>
      </c>
      <c r="P365" s="8">
        <v>0.0016179</v>
      </c>
      <c r="Q365">
        <f t="shared" si="27"/>
        <v>75</v>
      </c>
    </row>
    <row r="366" spans="1:17" ht="12.75">
      <c r="A366">
        <v>64</v>
      </c>
      <c r="B366" t="s">
        <v>123</v>
      </c>
      <c r="C366">
        <v>1879</v>
      </c>
      <c r="D366">
        <v>1883</v>
      </c>
      <c r="E366" s="8">
        <v>0.7307064774025127</v>
      </c>
      <c r="F366" s="5" t="s">
        <v>20</v>
      </c>
      <c r="G366" s="90" t="s">
        <v>20</v>
      </c>
      <c r="H366" s="15">
        <v>0</v>
      </c>
      <c r="I366" s="51">
        <v>4</v>
      </c>
      <c r="J366">
        <v>0</v>
      </c>
      <c r="K366">
        <v>1762</v>
      </c>
      <c r="L366">
        <v>3000</v>
      </c>
      <c r="M366">
        <v>11000</v>
      </c>
      <c r="N366" s="103">
        <f t="shared" si="26"/>
        <v>0.2727272727272727</v>
      </c>
      <c r="O366" s="8">
        <v>0.0017914</v>
      </c>
      <c r="P366" s="8">
        <v>0.0006602</v>
      </c>
      <c r="Q366">
        <f t="shared" si="27"/>
        <v>76</v>
      </c>
    </row>
    <row r="367" spans="1:17" ht="12.75">
      <c r="A367">
        <v>151</v>
      </c>
      <c r="B367" t="s">
        <v>109</v>
      </c>
      <c r="C367">
        <v>1950</v>
      </c>
      <c r="D367">
        <v>1953</v>
      </c>
      <c r="E367" s="8">
        <v>0.36052116384257077</v>
      </c>
      <c r="F367" s="5" t="s">
        <v>5</v>
      </c>
      <c r="G367" s="90" t="s">
        <v>7</v>
      </c>
      <c r="H367" s="15">
        <v>0</v>
      </c>
      <c r="I367" s="51">
        <v>5</v>
      </c>
      <c r="J367">
        <v>0</v>
      </c>
      <c r="K367">
        <v>1130</v>
      </c>
      <c r="L367">
        <v>739191</v>
      </c>
      <c r="M367">
        <v>170642</v>
      </c>
      <c r="N367" s="103">
        <f t="shared" si="26"/>
        <v>4.331823349468478</v>
      </c>
      <c r="O367" s="8">
        <v>0.0026702</v>
      </c>
      <c r="P367" s="8">
        <v>0.0047363</v>
      </c>
      <c r="Q367">
        <f t="shared" si="27"/>
        <v>77</v>
      </c>
    </row>
    <row r="368" spans="1:17" ht="12.75">
      <c r="A368">
        <v>106</v>
      </c>
      <c r="B368" t="s">
        <v>59</v>
      </c>
      <c r="C368">
        <v>1914</v>
      </c>
      <c r="D368">
        <v>1918</v>
      </c>
      <c r="E368" s="8">
        <v>0.9731086037636831</v>
      </c>
      <c r="F368" s="5" t="s">
        <v>21</v>
      </c>
      <c r="G368" s="90" t="s">
        <v>21</v>
      </c>
      <c r="H368" s="15">
        <v>0</v>
      </c>
      <c r="I368" s="51">
        <v>5</v>
      </c>
      <c r="J368">
        <v>0</v>
      </c>
      <c r="K368">
        <v>1567</v>
      </c>
      <c r="L368">
        <v>3386200</v>
      </c>
      <c r="M368">
        <v>5191831</v>
      </c>
      <c r="N368" s="103">
        <f t="shared" si="26"/>
        <v>0.6522169153811054</v>
      </c>
      <c r="O368" s="8">
        <v>0.0682371</v>
      </c>
      <c r="P368" s="8">
        <v>0.0018857</v>
      </c>
      <c r="Q368">
        <f t="shared" si="27"/>
        <v>78</v>
      </c>
    </row>
    <row r="369" spans="1:17" ht="12.75">
      <c r="A369">
        <v>139</v>
      </c>
      <c r="B369" t="s">
        <v>107</v>
      </c>
      <c r="C369">
        <v>1939</v>
      </c>
      <c r="D369">
        <v>1945</v>
      </c>
      <c r="E369" s="8">
        <v>0.9067031136156358</v>
      </c>
      <c r="F369" s="5" t="s">
        <v>21</v>
      </c>
      <c r="G369" s="90" t="s">
        <v>21</v>
      </c>
      <c r="H369" s="15">
        <v>0</v>
      </c>
      <c r="I369" s="51">
        <v>5</v>
      </c>
      <c r="J369">
        <v>0</v>
      </c>
      <c r="K369">
        <v>2175</v>
      </c>
      <c r="L369">
        <v>5637000</v>
      </c>
      <c r="M369">
        <v>10639683</v>
      </c>
      <c r="N369" s="103">
        <f t="shared" si="26"/>
        <v>0.5298090178062635</v>
      </c>
      <c r="O369" s="8">
        <v>0.1779559</v>
      </c>
      <c r="P369" s="8">
        <v>0.0183111</v>
      </c>
      <c r="Q369">
        <f t="shared" si="27"/>
        <v>79</v>
      </c>
    </row>
    <row r="370" spans="10:16" ht="12.75">
      <c r="J370" t="s">
        <v>205</v>
      </c>
      <c r="K370">
        <f aca="true" t="shared" si="28" ref="K370:P370">AVERAGE(K291:K369)</f>
        <v>427.0506329113924</v>
      </c>
      <c r="L370">
        <f t="shared" si="28"/>
        <v>154955.2911392405</v>
      </c>
      <c r="M370">
        <f t="shared" si="28"/>
        <v>242532.6075949367</v>
      </c>
      <c r="N370">
        <f t="shared" si="28"/>
        <v>1.9231769258445413</v>
      </c>
      <c r="O370">
        <f t="shared" si="28"/>
        <v>0.06963078607594937</v>
      </c>
      <c r="P370">
        <f t="shared" si="28"/>
        <v>0.031373749367088595</v>
      </c>
    </row>
    <row r="371" spans="10:16" ht="12.75">
      <c r="J371" t="s">
        <v>225</v>
      </c>
      <c r="K371">
        <f aca="true" t="shared" si="29" ref="K371:P371">AVERAGE(K291:K351)</f>
        <v>320.5081967213115</v>
      </c>
      <c r="L371">
        <f t="shared" si="29"/>
        <v>23490.311475409835</v>
      </c>
      <c r="M371">
        <f t="shared" si="29"/>
        <v>39008.55737704918</v>
      </c>
      <c r="N371">
        <f t="shared" si="29"/>
        <v>1.6041034427685295</v>
      </c>
      <c r="O371">
        <f t="shared" si="29"/>
        <v>0.07478968852459016</v>
      </c>
      <c r="P371">
        <f t="shared" si="29"/>
        <v>0.02914700819672131</v>
      </c>
    </row>
    <row r="372" spans="10:16" ht="12.75">
      <c r="J372" t="s">
        <v>226</v>
      </c>
      <c r="K372">
        <f aca="true" t="shared" si="30" ref="K372:P372">AVERAGE(K353:K369)</f>
        <v>830.5294117647059</v>
      </c>
      <c r="L372">
        <f t="shared" si="30"/>
        <v>635793.6470588235</v>
      </c>
      <c r="M372">
        <f t="shared" si="30"/>
        <v>986964.0588235294</v>
      </c>
      <c r="N372">
        <f t="shared" si="30"/>
        <v>3.179395308860082</v>
      </c>
      <c r="O372">
        <f t="shared" si="30"/>
        <v>0.04276381764705882</v>
      </c>
      <c r="P372">
        <f t="shared" si="30"/>
        <v>0.04096941176470588</v>
      </c>
    </row>
  </sheetData>
  <mergeCells count="7">
    <mergeCell ref="K8:N8"/>
    <mergeCell ref="A1:D1"/>
    <mergeCell ref="A8:D8"/>
    <mergeCell ref="F1:I1"/>
    <mergeCell ref="F8:I8"/>
    <mergeCell ref="A2:D2"/>
    <mergeCell ref="F2:I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IWRWars1">
    <tabColor indexed="60"/>
  </sheetPr>
  <dimension ref="A1:AB80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6.140625" style="0" bestFit="1" customWidth="1"/>
    <col min="5" max="5" width="9.7109375" style="8" bestFit="1" customWidth="1"/>
    <col min="6" max="6" width="9.140625" style="5" customWidth="1"/>
    <col min="7" max="7" width="10.8515625" style="5" customWidth="1"/>
    <col min="8" max="8" width="6.7109375" style="0" bestFit="1" customWidth="1"/>
    <col min="9" max="9" width="7.00390625" style="0" bestFit="1" customWidth="1"/>
    <col min="10" max="10" width="9.28125" style="0" customWidth="1"/>
    <col min="11" max="11" width="7.8515625" style="0" bestFit="1" customWidth="1"/>
    <col min="12" max="12" width="9.8515625" style="0" bestFit="1" customWidth="1"/>
    <col min="13" max="13" width="10.57421875" style="0" bestFit="1" customWidth="1"/>
    <col min="14" max="15" width="8.7109375" style="0" customWidth="1"/>
    <col min="16" max="16" width="11.7109375" style="0" customWidth="1"/>
    <col min="17" max="17" width="9.7109375" style="0" customWidth="1"/>
    <col min="18" max="19" width="9.00390625" style="0" customWidth="1"/>
    <col min="20" max="20" width="10.421875" style="0" bestFit="1" customWidth="1"/>
    <col min="21" max="21" width="12.00390625" style="0" customWidth="1"/>
    <col min="22" max="23" width="10.28125" style="0" customWidth="1"/>
    <col min="24" max="24" width="10.8515625" style="0" customWidth="1"/>
    <col min="25" max="16384" width="9.00390625" style="0" customWidth="1"/>
  </cols>
  <sheetData>
    <row r="1" spans="1:28" s="14" customFormat="1" ht="26.25" customHeight="1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136</v>
      </c>
      <c r="I1" s="12" t="s">
        <v>18</v>
      </c>
      <c r="J1" s="12" t="s">
        <v>174</v>
      </c>
      <c r="K1" s="12" t="s">
        <v>41</v>
      </c>
      <c r="L1" s="12" t="s">
        <v>137</v>
      </c>
      <c r="M1" s="12" t="s">
        <v>138</v>
      </c>
      <c r="N1" s="12" t="s">
        <v>139</v>
      </c>
      <c r="O1" s="12" t="s">
        <v>140</v>
      </c>
      <c r="P1" s="14" t="s">
        <v>283</v>
      </c>
      <c r="Q1" s="14" t="s">
        <v>292</v>
      </c>
      <c r="R1" s="14" t="s">
        <v>175</v>
      </c>
      <c r="S1" s="14" t="s">
        <v>177</v>
      </c>
      <c r="T1" s="14" t="s">
        <v>284</v>
      </c>
      <c r="U1" s="14" t="s">
        <v>285</v>
      </c>
      <c r="V1" s="14" t="s">
        <v>290</v>
      </c>
      <c r="W1" s="14" t="s">
        <v>291</v>
      </c>
      <c r="X1" s="14" t="s">
        <v>180</v>
      </c>
      <c r="Y1" s="14" t="s">
        <v>286</v>
      </c>
      <c r="Z1" s="14" t="s">
        <v>287</v>
      </c>
      <c r="AA1" s="14" t="s">
        <v>288</v>
      </c>
      <c r="AB1" s="14" t="s">
        <v>289</v>
      </c>
    </row>
    <row r="2" spans="1:28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15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8">
        <v>0.1467643</v>
      </c>
      <c r="O2" s="8">
        <v>0.0301795</v>
      </c>
      <c r="P2" s="109">
        <v>-9</v>
      </c>
      <c r="Q2" s="109">
        <v>-9</v>
      </c>
      <c r="R2" s="8">
        <v>0.20679168659951563</v>
      </c>
      <c r="S2" s="109">
        <v>-9</v>
      </c>
      <c r="T2" s="8">
        <v>53.00390625</v>
      </c>
      <c r="U2" s="109">
        <v>-9</v>
      </c>
      <c r="V2" s="8">
        <v>0.1467643</v>
      </c>
      <c r="W2" s="8">
        <v>0.0301795</v>
      </c>
      <c r="X2" s="8">
        <f aca="true" t="shared" si="0" ref="X2:X33">rel(V2,W2)</f>
        <v>0.8294401951354046</v>
      </c>
      <c r="Y2">
        <v>13569</v>
      </c>
      <c r="Z2">
        <v>-9</v>
      </c>
      <c r="AA2">
        <v>256</v>
      </c>
      <c r="AB2">
        <v>114</v>
      </c>
    </row>
    <row r="3" spans="1:28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15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8">
        <v>0.1525648</v>
      </c>
      <c r="O3" s="8">
        <v>0.056853</v>
      </c>
      <c r="P3" s="109">
        <v>-9</v>
      </c>
      <c r="Q3" s="109">
        <v>-9</v>
      </c>
      <c r="R3" s="8">
        <v>0.2443140261637914</v>
      </c>
      <c r="S3" s="109">
        <v>-9</v>
      </c>
      <c r="T3" s="8">
        <v>12.158653846153847</v>
      </c>
      <c r="U3" s="109">
        <v>-9</v>
      </c>
      <c r="V3" s="8">
        <v>0.1653604</v>
      </c>
      <c r="W3" s="8">
        <v>0.0561793</v>
      </c>
      <c r="X3" s="8">
        <f t="shared" si="0"/>
        <v>0.7464142995589503</v>
      </c>
      <c r="Y3">
        <v>7587</v>
      </c>
      <c r="Z3">
        <v>-9</v>
      </c>
      <c r="AA3">
        <v>624</v>
      </c>
      <c r="AB3">
        <v>129</v>
      </c>
    </row>
    <row r="4" spans="1:28" ht="12.75">
      <c r="A4">
        <v>7</v>
      </c>
      <c r="B4" t="s">
        <v>143</v>
      </c>
      <c r="C4">
        <v>1846</v>
      </c>
      <c r="D4">
        <v>1848</v>
      </c>
      <c r="E4" s="8">
        <v>0.8218463744627437</v>
      </c>
      <c r="F4" s="5" t="s">
        <v>20</v>
      </c>
      <c r="G4" s="5" t="s">
        <v>20</v>
      </c>
      <c r="H4" s="15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8">
        <v>0.0827573</v>
      </c>
      <c r="O4" s="8">
        <v>0.0179395</v>
      </c>
      <c r="P4" s="8">
        <v>0.644911295763853</v>
      </c>
      <c r="Q4" s="8">
        <v>0.4799107424581669</v>
      </c>
      <c r="R4" s="8">
        <v>0.0656656938684721</v>
      </c>
      <c r="S4" s="8">
        <v>0.03615558651505043</v>
      </c>
      <c r="T4" s="8">
        <v>243.74358974358975</v>
      </c>
      <c r="U4" s="8">
        <v>264.15</v>
      </c>
      <c r="V4" s="8">
        <v>0.0871742</v>
      </c>
      <c r="W4" s="8">
        <v>0.0086817</v>
      </c>
      <c r="X4" s="8">
        <f t="shared" si="0"/>
        <v>0.9094296751686646</v>
      </c>
      <c r="Y4">
        <v>9506</v>
      </c>
      <c r="Z4">
        <v>5283</v>
      </c>
      <c r="AA4">
        <v>39</v>
      </c>
      <c r="AB4">
        <v>20</v>
      </c>
    </row>
    <row r="5" spans="1:28" ht="12.75">
      <c r="A5">
        <v>10</v>
      </c>
      <c r="B5" t="s">
        <v>87</v>
      </c>
      <c r="C5">
        <v>1848</v>
      </c>
      <c r="D5">
        <v>1848</v>
      </c>
      <c r="E5" s="8">
        <v>0.19477119476060417</v>
      </c>
      <c r="F5" s="5" t="s">
        <v>21</v>
      </c>
      <c r="G5" s="5" t="s">
        <v>7</v>
      </c>
      <c r="H5" s="15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8">
        <v>0.0183909</v>
      </c>
      <c r="O5" s="8">
        <v>0.0760322</v>
      </c>
      <c r="P5" s="8">
        <v>0.23133306049618535</v>
      </c>
      <c r="Q5" s="8">
        <v>0.7669790522083062</v>
      </c>
      <c r="R5" s="8">
        <v>0.036317748735159</v>
      </c>
      <c r="S5" s="8">
        <v>0.12067558657653923</v>
      </c>
      <c r="T5" s="8">
        <v>56.92857142857143</v>
      </c>
      <c r="U5" s="8">
        <v>17.295843520782395</v>
      </c>
      <c r="V5" s="8">
        <v>0.022553200000000002</v>
      </c>
      <c r="W5" s="8">
        <v>0.0760322</v>
      </c>
      <c r="X5" s="8">
        <f t="shared" si="0"/>
        <v>0.2287681543108818</v>
      </c>
      <c r="Y5">
        <v>3985</v>
      </c>
      <c r="Z5">
        <v>7074</v>
      </c>
      <c r="AA5">
        <v>70</v>
      </c>
      <c r="AB5">
        <v>409</v>
      </c>
    </row>
    <row r="6" spans="1:28" ht="12.75">
      <c r="A6">
        <v>13</v>
      </c>
      <c r="B6" t="s">
        <v>144</v>
      </c>
      <c r="C6">
        <v>1848</v>
      </c>
      <c r="D6">
        <v>1848</v>
      </c>
      <c r="E6" s="8">
        <v>0.8940127900037573</v>
      </c>
      <c r="F6" s="5" t="s">
        <v>20</v>
      </c>
      <c r="G6" s="5" t="s">
        <v>8</v>
      </c>
      <c r="H6" s="15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8">
        <v>0.0485381</v>
      </c>
      <c r="O6" s="8">
        <v>0.0057543</v>
      </c>
      <c r="P6" s="8">
        <v>0.8494596732450255</v>
      </c>
      <c r="Q6" s="8">
        <v>0.5780201342281879</v>
      </c>
      <c r="R6" s="8">
        <v>0.04609943171679759</v>
      </c>
      <c r="S6" s="8">
        <v>0.00816969154916382</v>
      </c>
      <c r="T6" s="8">
        <v>25.51851851851852</v>
      </c>
      <c r="U6" s="8">
        <v>18.62962962962963</v>
      </c>
      <c r="V6" s="8">
        <v>0.0485381</v>
      </c>
      <c r="W6" s="8">
        <v>0.0057543</v>
      </c>
      <c r="X6" s="8">
        <f t="shared" si="0"/>
        <v>0.8940127900037573</v>
      </c>
      <c r="Y6">
        <v>3445</v>
      </c>
      <c r="Z6">
        <v>503</v>
      </c>
      <c r="AA6">
        <v>135</v>
      </c>
      <c r="AB6">
        <v>27</v>
      </c>
    </row>
    <row r="7" spans="1:28" ht="12.75">
      <c r="A7">
        <v>16</v>
      </c>
      <c r="B7" t="s">
        <v>57</v>
      </c>
      <c r="C7">
        <v>1849</v>
      </c>
      <c r="D7">
        <v>1849</v>
      </c>
      <c r="E7" s="8">
        <v>0.9444086844946271</v>
      </c>
      <c r="F7" s="5" t="s">
        <v>20</v>
      </c>
      <c r="G7" s="5" t="s">
        <v>20</v>
      </c>
      <c r="H7" s="15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8">
        <v>0.1113608</v>
      </c>
      <c r="O7" s="8">
        <v>0.0065551</v>
      </c>
      <c r="P7" s="109">
        <v>-9</v>
      </c>
      <c r="Q7" s="109">
        <v>-9</v>
      </c>
      <c r="R7" s="109">
        <v>-9</v>
      </c>
      <c r="S7" s="109">
        <v>-9</v>
      </c>
      <c r="T7" s="109">
        <v>-9</v>
      </c>
      <c r="U7" s="109">
        <v>-9</v>
      </c>
      <c r="V7" s="8">
        <v>0.243532</v>
      </c>
      <c r="W7" s="8">
        <v>0.0065551</v>
      </c>
      <c r="X7" s="8">
        <f t="shared" si="0"/>
        <v>0.9737887320057692</v>
      </c>
      <c r="Y7">
        <v>-9</v>
      </c>
      <c r="Z7">
        <v>-9</v>
      </c>
      <c r="AA7">
        <v>454</v>
      </c>
      <c r="AB7">
        <v>13</v>
      </c>
    </row>
    <row r="8" spans="1:28" ht="12.75">
      <c r="A8">
        <v>19</v>
      </c>
      <c r="B8" t="s">
        <v>145</v>
      </c>
      <c r="C8">
        <v>1851</v>
      </c>
      <c r="D8">
        <v>1852</v>
      </c>
      <c r="E8" s="8">
        <v>0.26323867237008874</v>
      </c>
      <c r="F8" s="5" t="s">
        <v>21</v>
      </c>
      <c r="G8" s="5" t="s">
        <v>21</v>
      </c>
      <c r="H8" s="15">
        <v>1</v>
      </c>
      <c r="I8">
        <v>0</v>
      </c>
      <c r="J8">
        <v>0</v>
      </c>
      <c r="K8">
        <v>200</v>
      </c>
      <c r="L8">
        <v>800</v>
      </c>
      <c r="M8">
        <v>500</v>
      </c>
      <c r="N8" s="8">
        <v>0.0026585</v>
      </c>
      <c r="O8" s="8">
        <v>0.0074407</v>
      </c>
      <c r="P8" s="109">
        <v>-9</v>
      </c>
      <c r="Q8" s="109">
        <v>-9</v>
      </c>
      <c r="R8" s="109">
        <v>-9</v>
      </c>
      <c r="S8" s="109">
        <v>-9</v>
      </c>
      <c r="T8" s="109">
        <v>-9</v>
      </c>
      <c r="U8" s="109">
        <v>-9</v>
      </c>
      <c r="V8" s="8">
        <v>0.0027388</v>
      </c>
      <c r="W8" s="8">
        <v>0.0114167</v>
      </c>
      <c r="X8" s="8">
        <f t="shared" si="0"/>
        <v>0.19347956624633536</v>
      </c>
      <c r="Y8">
        <v>-9</v>
      </c>
      <c r="Z8">
        <v>-9</v>
      </c>
      <c r="AA8">
        <v>5</v>
      </c>
      <c r="AB8">
        <v>20</v>
      </c>
    </row>
    <row r="9" spans="1:28" ht="12.75">
      <c r="A9">
        <v>22</v>
      </c>
      <c r="B9" t="s">
        <v>96</v>
      </c>
      <c r="C9">
        <v>1853</v>
      </c>
      <c r="D9">
        <v>1856</v>
      </c>
      <c r="E9" s="8">
        <v>0.7418363456279363</v>
      </c>
      <c r="F9" s="5" t="s">
        <v>21</v>
      </c>
      <c r="G9" s="5" t="s">
        <v>21</v>
      </c>
      <c r="H9" s="15">
        <v>0</v>
      </c>
      <c r="I9">
        <v>4</v>
      </c>
      <c r="J9">
        <v>0</v>
      </c>
      <c r="K9">
        <v>861</v>
      </c>
      <c r="L9">
        <v>100000</v>
      </c>
      <c r="M9">
        <v>164200</v>
      </c>
      <c r="N9" s="8">
        <v>0.1354154</v>
      </c>
      <c r="O9" s="8">
        <v>0.0471254</v>
      </c>
      <c r="P9" s="109">
        <v>-9</v>
      </c>
      <c r="Q9" s="109">
        <v>-9</v>
      </c>
      <c r="R9" s="8">
        <v>0.2492979196057545</v>
      </c>
      <c r="S9" s="109">
        <v>-9</v>
      </c>
      <c r="T9" s="8">
        <v>26.18659658344284</v>
      </c>
      <c r="U9" s="109">
        <v>-9</v>
      </c>
      <c r="V9" s="8">
        <v>0.164031</v>
      </c>
      <c r="W9" s="8">
        <v>0.4774231</v>
      </c>
      <c r="X9" s="8">
        <f t="shared" si="0"/>
        <v>0.2557174394863171</v>
      </c>
      <c r="Y9">
        <v>19928</v>
      </c>
      <c r="Z9">
        <v>-9</v>
      </c>
      <c r="AA9">
        <v>761</v>
      </c>
      <c r="AB9">
        <v>160</v>
      </c>
    </row>
    <row r="10" spans="1:28" ht="12.75">
      <c r="A10">
        <v>25</v>
      </c>
      <c r="B10" t="s">
        <v>52</v>
      </c>
      <c r="C10">
        <v>1856</v>
      </c>
      <c r="D10">
        <v>1857</v>
      </c>
      <c r="E10" s="8">
        <v>0.980779417203299</v>
      </c>
      <c r="F10" s="5" t="s">
        <v>20</v>
      </c>
      <c r="G10" s="5" t="s">
        <v>20</v>
      </c>
      <c r="H10" s="15">
        <v>1</v>
      </c>
      <c r="I10">
        <v>0</v>
      </c>
      <c r="J10">
        <v>0</v>
      </c>
      <c r="K10">
        <v>141</v>
      </c>
      <c r="L10">
        <v>500</v>
      </c>
      <c r="M10">
        <v>1500</v>
      </c>
      <c r="N10" s="8">
        <v>0.2956996</v>
      </c>
      <c r="O10" s="8">
        <v>0.0057949</v>
      </c>
      <c r="P10" s="109">
        <v>-9</v>
      </c>
      <c r="Q10" s="109">
        <v>-9</v>
      </c>
      <c r="R10" s="8">
        <v>0.14951452841448704</v>
      </c>
      <c r="S10" s="109">
        <v>-9</v>
      </c>
      <c r="T10" s="8">
        <v>84.73560209424083</v>
      </c>
      <c r="U10" s="109">
        <v>-9</v>
      </c>
      <c r="V10" s="8">
        <v>0.2900489</v>
      </c>
      <c r="W10" s="8">
        <v>0.0060523</v>
      </c>
      <c r="X10" s="8">
        <f t="shared" si="0"/>
        <v>0.9795600288009639</v>
      </c>
      <c r="Y10">
        <v>32369</v>
      </c>
      <c r="Z10">
        <v>-9</v>
      </c>
      <c r="AA10">
        <v>382</v>
      </c>
      <c r="AB10">
        <v>18</v>
      </c>
    </row>
    <row r="11" spans="1:28" ht="12.75">
      <c r="A11">
        <v>28</v>
      </c>
      <c r="B11" t="s">
        <v>76</v>
      </c>
      <c r="C11">
        <v>1859</v>
      </c>
      <c r="D11">
        <v>1859</v>
      </c>
      <c r="E11" s="8">
        <v>0.15243280342799903</v>
      </c>
      <c r="F11" s="5" t="s">
        <v>20</v>
      </c>
      <c r="G11" s="5" t="s">
        <v>20</v>
      </c>
      <c r="H11" s="15">
        <v>0</v>
      </c>
      <c r="I11">
        <v>3</v>
      </c>
      <c r="J11">
        <v>0</v>
      </c>
      <c r="K11">
        <v>75</v>
      </c>
      <c r="L11">
        <v>10000</v>
      </c>
      <c r="M11">
        <v>12500</v>
      </c>
      <c r="N11" s="8">
        <v>0.0147915</v>
      </c>
      <c r="O11" s="8">
        <v>0.0822447</v>
      </c>
      <c r="P11" s="8">
        <v>0.1736805815837701</v>
      </c>
      <c r="Q11" s="8">
        <v>0.6264711039979451</v>
      </c>
      <c r="R11" s="8">
        <v>0.028997081542808285</v>
      </c>
      <c r="S11" s="8">
        <v>0.13795930056040534</v>
      </c>
      <c r="T11" s="8">
        <v>107.84905660377359</v>
      </c>
      <c r="U11" s="8">
        <v>64.30422535211268</v>
      </c>
      <c r="V11" s="8">
        <v>0.15350660000000002</v>
      </c>
      <c r="W11" s="8">
        <v>0.0822447</v>
      </c>
      <c r="X11" s="8">
        <f t="shared" si="0"/>
        <v>0.6511378728346355</v>
      </c>
      <c r="Y11">
        <v>5716</v>
      </c>
      <c r="Z11">
        <v>22828</v>
      </c>
      <c r="AA11">
        <v>53</v>
      </c>
      <c r="AB11">
        <v>355</v>
      </c>
    </row>
    <row r="12" spans="1:28" ht="12.75">
      <c r="A12">
        <v>31</v>
      </c>
      <c r="B12" t="s">
        <v>146</v>
      </c>
      <c r="C12">
        <v>1859</v>
      </c>
      <c r="D12">
        <v>1860</v>
      </c>
      <c r="E12" s="8">
        <v>0.9081070244114609</v>
      </c>
      <c r="F12" s="5" t="s">
        <v>20</v>
      </c>
      <c r="G12" s="5" t="s">
        <v>20</v>
      </c>
      <c r="H12" s="15">
        <v>1</v>
      </c>
      <c r="I12">
        <v>0</v>
      </c>
      <c r="J12">
        <v>0</v>
      </c>
      <c r="K12">
        <v>156</v>
      </c>
      <c r="L12">
        <v>4000</v>
      </c>
      <c r="M12">
        <v>6000</v>
      </c>
      <c r="N12" s="8">
        <v>0.0267245</v>
      </c>
      <c r="O12" s="8">
        <v>0.0027043</v>
      </c>
      <c r="P12" s="109">
        <v>-9</v>
      </c>
      <c r="Q12" s="109">
        <v>-9</v>
      </c>
      <c r="R12" s="8">
        <v>0.035198952720057367</v>
      </c>
      <c r="S12" s="109">
        <v>-9</v>
      </c>
      <c r="T12" s="8">
        <v>35.524193548387096</v>
      </c>
      <c r="U12" s="109">
        <v>-9</v>
      </c>
      <c r="V12" s="8">
        <v>0.0219517</v>
      </c>
      <c r="W12" s="8">
        <v>0.00188</v>
      </c>
      <c r="X12" s="8">
        <f t="shared" si="0"/>
        <v>0.9211134749094694</v>
      </c>
      <c r="Y12">
        <v>4405</v>
      </c>
      <c r="Z12">
        <v>-9</v>
      </c>
      <c r="AA12">
        <v>124</v>
      </c>
      <c r="AB12">
        <v>10</v>
      </c>
    </row>
    <row r="13" spans="1:28" ht="12.75">
      <c r="A13">
        <v>34</v>
      </c>
      <c r="B13" t="s">
        <v>147</v>
      </c>
      <c r="C13">
        <v>1860</v>
      </c>
      <c r="D13">
        <v>1860</v>
      </c>
      <c r="E13" s="8">
        <v>0.8617575609800151</v>
      </c>
      <c r="F13" s="5" t="s">
        <v>20</v>
      </c>
      <c r="G13" s="5" t="s">
        <v>20</v>
      </c>
      <c r="H13" s="15">
        <v>1</v>
      </c>
      <c r="I13">
        <v>0</v>
      </c>
      <c r="J13">
        <v>0</v>
      </c>
      <c r="K13">
        <v>19</v>
      </c>
      <c r="L13">
        <v>300</v>
      </c>
      <c r="M13">
        <v>700</v>
      </c>
      <c r="N13" s="8">
        <v>0.0286275</v>
      </c>
      <c r="O13" s="8">
        <v>0.0045924</v>
      </c>
      <c r="P13" s="8">
        <v>0.9238474670857344</v>
      </c>
      <c r="Q13" s="8">
        <v>0.5883067473414008</v>
      </c>
      <c r="R13" s="8">
        <v>0.06301297720508825</v>
      </c>
      <c r="S13" s="8">
        <v>0.005194145128495588</v>
      </c>
      <c r="T13" s="8">
        <v>58.73913043478261</v>
      </c>
      <c r="U13" s="8">
        <v>41.10526315789474</v>
      </c>
      <c r="V13" s="8">
        <v>0.0286275</v>
      </c>
      <c r="W13" s="8">
        <v>0.0045924</v>
      </c>
      <c r="X13" s="8">
        <f t="shared" si="0"/>
        <v>0.8617575609800151</v>
      </c>
      <c r="Y13">
        <v>10808</v>
      </c>
      <c r="Z13">
        <v>781</v>
      </c>
      <c r="AA13">
        <v>184</v>
      </c>
      <c r="AB13">
        <v>19</v>
      </c>
    </row>
    <row r="14" spans="1:28" ht="12.75">
      <c r="A14">
        <v>37</v>
      </c>
      <c r="B14" t="s">
        <v>148</v>
      </c>
      <c r="C14">
        <v>1860</v>
      </c>
      <c r="D14">
        <v>1861</v>
      </c>
      <c r="E14" s="8">
        <v>0.64720071982782</v>
      </c>
      <c r="F14" s="5" t="s">
        <v>20</v>
      </c>
      <c r="G14" s="5" t="s">
        <v>20</v>
      </c>
      <c r="H14" s="15">
        <v>1</v>
      </c>
      <c r="I14">
        <v>0</v>
      </c>
      <c r="J14">
        <v>0</v>
      </c>
      <c r="K14">
        <v>97</v>
      </c>
      <c r="L14">
        <v>600</v>
      </c>
      <c r="M14">
        <v>400</v>
      </c>
      <c r="N14" s="8">
        <v>0.0286275</v>
      </c>
      <c r="O14" s="8">
        <v>0.0156053</v>
      </c>
      <c r="P14" s="109">
        <v>-9</v>
      </c>
      <c r="Q14" s="109">
        <v>-9</v>
      </c>
      <c r="R14" s="8">
        <v>0.06301297720508825</v>
      </c>
      <c r="S14" s="109">
        <v>-9</v>
      </c>
      <c r="T14" s="8">
        <v>58.73913043478261</v>
      </c>
      <c r="U14" s="109">
        <v>-9</v>
      </c>
      <c r="V14" s="8">
        <v>0.0338316</v>
      </c>
      <c r="W14" s="8">
        <v>0.0149362</v>
      </c>
      <c r="X14" s="8">
        <f t="shared" si="0"/>
        <v>0.6937282387148898</v>
      </c>
      <c r="Y14">
        <v>10808</v>
      </c>
      <c r="Z14">
        <v>-9</v>
      </c>
      <c r="AA14">
        <v>184</v>
      </c>
      <c r="AB14">
        <v>92</v>
      </c>
    </row>
    <row r="15" spans="1:28" ht="12.75">
      <c r="A15">
        <v>40</v>
      </c>
      <c r="B15" t="s">
        <v>64</v>
      </c>
      <c r="C15">
        <v>1862</v>
      </c>
      <c r="D15">
        <v>1867</v>
      </c>
      <c r="E15" s="8">
        <v>0.9531609277994941</v>
      </c>
      <c r="F15" s="5" t="s">
        <v>21</v>
      </c>
      <c r="G15" s="5" t="s">
        <v>21</v>
      </c>
      <c r="H15" s="15">
        <v>1</v>
      </c>
      <c r="I15">
        <v>0</v>
      </c>
      <c r="J15">
        <v>0</v>
      </c>
      <c r="K15">
        <v>1757</v>
      </c>
      <c r="L15">
        <v>8000</v>
      </c>
      <c r="M15">
        <v>12000</v>
      </c>
      <c r="N15" s="8">
        <v>0.1061196</v>
      </c>
      <c r="O15" s="8">
        <v>0.0052148</v>
      </c>
      <c r="P15" s="109">
        <v>-9</v>
      </c>
      <c r="Q15" s="109">
        <v>-9</v>
      </c>
      <c r="R15" s="8">
        <v>0.10759029813037224</v>
      </c>
      <c r="S15" s="109">
        <v>-9</v>
      </c>
      <c r="T15" s="8">
        <v>51.465384615384615</v>
      </c>
      <c r="U15" s="109">
        <v>-9</v>
      </c>
      <c r="V15" s="8">
        <v>0.1166648</v>
      </c>
      <c r="W15" s="8">
        <v>0.0055965</v>
      </c>
      <c r="X15" s="8">
        <f t="shared" si="0"/>
        <v>0.9542250900325777</v>
      </c>
      <c r="Y15">
        <v>26762</v>
      </c>
      <c r="Z15">
        <v>-9</v>
      </c>
      <c r="AA15">
        <v>520</v>
      </c>
      <c r="AB15">
        <v>27</v>
      </c>
    </row>
    <row r="16" spans="1:28" ht="12.75">
      <c r="A16">
        <v>43</v>
      </c>
      <c r="B16" t="s">
        <v>149</v>
      </c>
      <c r="C16">
        <v>1863</v>
      </c>
      <c r="D16">
        <v>1863</v>
      </c>
      <c r="E16" s="8">
        <v>0.7650384651033459</v>
      </c>
      <c r="F16" s="5" t="s">
        <v>20</v>
      </c>
      <c r="G16" s="5" t="s">
        <v>20</v>
      </c>
      <c r="H16" s="15">
        <v>1</v>
      </c>
      <c r="I16">
        <v>0</v>
      </c>
      <c r="J16">
        <v>0</v>
      </c>
      <c r="K16">
        <v>15</v>
      </c>
      <c r="L16">
        <v>300</v>
      </c>
      <c r="M16">
        <v>700</v>
      </c>
      <c r="N16" s="8">
        <v>0.0008254</v>
      </c>
      <c r="O16" s="8">
        <v>0.0002535</v>
      </c>
      <c r="P16" s="109">
        <v>-9</v>
      </c>
      <c r="Q16" s="109">
        <v>-9</v>
      </c>
      <c r="R16" s="109">
        <v>-9</v>
      </c>
      <c r="S16" s="109">
        <v>-9</v>
      </c>
      <c r="T16" s="109">
        <v>-9</v>
      </c>
      <c r="U16" s="109">
        <v>-9</v>
      </c>
      <c r="V16" s="8">
        <v>0.0008254</v>
      </c>
      <c r="W16" s="8">
        <v>0.0002535</v>
      </c>
      <c r="X16" s="8">
        <f t="shared" si="0"/>
        <v>0.7650384651033459</v>
      </c>
      <c r="Y16">
        <v>-9</v>
      </c>
      <c r="Z16">
        <v>-9</v>
      </c>
      <c r="AA16">
        <v>4</v>
      </c>
      <c r="AB16">
        <v>0</v>
      </c>
    </row>
    <row r="17" spans="1:28" ht="12.75">
      <c r="A17">
        <v>46</v>
      </c>
      <c r="B17" t="s">
        <v>66</v>
      </c>
      <c r="C17">
        <v>1864</v>
      </c>
      <c r="D17">
        <v>1864</v>
      </c>
      <c r="E17" s="8">
        <v>0.9688964742707553</v>
      </c>
      <c r="F17" s="5" t="s">
        <v>20</v>
      </c>
      <c r="G17" s="5" t="s">
        <v>9</v>
      </c>
      <c r="H17" s="15">
        <v>0</v>
      </c>
      <c r="I17">
        <v>0</v>
      </c>
      <c r="J17">
        <v>1</v>
      </c>
      <c r="K17">
        <v>111</v>
      </c>
      <c r="L17">
        <v>1500</v>
      </c>
      <c r="M17">
        <v>3000</v>
      </c>
      <c r="N17" s="8">
        <v>0.09645190000000001</v>
      </c>
      <c r="O17" s="8">
        <v>0.0030963</v>
      </c>
      <c r="P17" s="8">
        <v>0.9481182526014539</v>
      </c>
      <c r="Q17" s="8">
        <v>0.598406677657747</v>
      </c>
      <c r="R17" s="8">
        <v>0.07397866967147612</v>
      </c>
      <c r="S17" s="8">
        <v>0.004048168719719183</v>
      </c>
      <c r="T17" s="8">
        <v>31.80392156862745</v>
      </c>
      <c r="U17" s="8">
        <v>21.34375</v>
      </c>
      <c r="V17" s="8">
        <v>0.09645190000000001</v>
      </c>
      <c r="W17" s="8">
        <v>0.0030963</v>
      </c>
      <c r="X17" s="8">
        <f t="shared" si="0"/>
        <v>0.9688964742707553</v>
      </c>
      <c r="Y17">
        <v>16220</v>
      </c>
      <c r="Z17">
        <v>683</v>
      </c>
      <c r="AA17">
        <v>510</v>
      </c>
      <c r="AB17">
        <v>32</v>
      </c>
    </row>
    <row r="18" spans="1:28" ht="12.75">
      <c r="A18">
        <v>49</v>
      </c>
      <c r="B18" t="s">
        <v>122</v>
      </c>
      <c r="C18">
        <v>1864</v>
      </c>
      <c r="D18">
        <v>1870</v>
      </c>
      <c r="E18" s="8">
        <v>0.8222739272450669</v>
      </c>
      <c r="F18" s="5" t="s">
        <v>20</v>
      </c>
      <c r="G18" s="5" t="s">
        <v>20</v>
      </c>
      <c r="H18" s="15">
        <v>0</v>
      </c>
      <c r="I18">
        <v>3</v>
      </c>
      <c r="J18">
        <v>0</v>
      </c>
      <c r="K18">
        <v>1936</v>
      </c>
      <c r="L18">
        <v>110000</v>
      </c>
      <c r="M18">
        <v>200000</v>
      </c>
      <c r="N18" s="8">
        <v>0.0055131</v>
      </c>
      <c r="O18" s="8">
        <v>0.0011916</v>
      </c>
      <c r="P18" s="109">
        <v>-9</v>
      </c>
      <c r="Q18" s="109">
        <v>-9</v>
      </c>
      <c r="R18" s="8">
        <v>0.005963813048567716</v>
      </c>
      <c r="S18" s="109">
        <v>-9</v>
      </c>
      <c r="T18" s="8">
        <v>127</v>
      </c>
      <c r="U18" s="109">
        <v>-9</v>
      </c>
      <c r="V18" s="8">
        <v>0.012322099999999999</v>
      </c>
      <c r="W18" s="8">
        <v>0.0002075</v>
      </c>
      <c r="X18" s="8">
        <f t="shared" si="0"/>
        <v>0.9834392159366621</v>
      </c>
      <c r="Y18">
        <v>2413</v>
      </c>
      <c r="Z18">
        <v>-9</v>
      </c>
      <c r="AA18">
        <v>19</v>
      </c>
      <c r="AB18">
        <v>30</v>
      </c>
    </row>
    <row r="19" spans="1:28" ht="12.75">
      <c r="A19">
        <v>52</v>
      </c>
      <c r="B19" t="s">
        <v>97</v>
      </c>
      <c r="C19">
        <v>1865</v>
      </c>
      <c r="D19">
        <v>1866</v>
      </c>
      <c r="E19" s="8">
        <v>0.9288763259582288</v>
      </c>
      <c r="F19" s="5" t="s">
        <v>21</v>
      </c>
      <c r="G19" s="5" t="s">
        <v>7</v>
      </c>
      <c r="H19" s="15">
        <v>0</v>
      </c>
      <c r="I19">
        <v>4</v>
      </c>
      <c r="J19">
        <v>0</v>
      </c>
      <c r="K19">
        <v>197</v>
      </c>
      <c r="L19">
        <v>300</v>
      </c>
      <c r="M19">
        <v>700</v>
      </c>
      <c r="N19" s="8">
        <v>0.0211298</v>
      </c>
      <c r="O19" s="8">
        <v>0.0016179</v>
      </c>
      <c r="P19" s="109">
        <v>-9</v>
      </c>
      <c r="Q19" s="109">
        <v>-9</v>
      </c>
      <c r="R19" s="8">
        <v>0.03003275920319937</v>
      </c>
      <c r="S19" s="109">
        <v>-9</v>
      </c>
      <c r="T19" s="8">
        <v>41.854838709677416</v>
      </c>
      <c r="U19" s="109">
        <v>-9</v>
      </c>
      <c r="V19" s="8">
        <v>0.0204372</v>
      </c>
      <c r="W19" s="8">
        <v>0.0040158</v>
      </c>
      <c r="X19" s="8">
        <f t="shared" si="0"/>
        <v>0.8357747515642252</v>
      </c>
      <c r="Y19">
        <v>5190</v>
      </c>
      <c r="Z19">
        <v>-9</v>
      </c>
      <c r="AA19">
        <v>124</v>
      </c>
      <c r="AB19">
        <v>4</v>
      </c>
    </row>
    <row r="20" spans="1:28" ht="12.75">
      <c r="A20">
        <v>55</v>
      </c>
      <c r="B20" t="s">
        <v>100</v>
      </c>
      <c r="C20">
        <v>1866</v>
      </c>
      <c r="D20">
        <v>1866</v>
      </c>
      <c r="E20" s="8">
        <v>0.4583506418732344</v>
      </c>
      <c r="F20" s="5" t="s">
        <v>20</v>
      </c>
      <c r="G20" s="5" t="s">
        <v>20</v>
      </c>
      <c r="H20" s="15">
        <v>0</v>
      </c>
      <c r="I20">
        <v>3</v>
      </c>
      <c r="J20">
        <v>5</v>
      </c>
      <c r="K20">
        <v>42</v>
      </c>
      <c r="L20">
        <v>14100</v>
      </c>
      <c r="M20">
        <v>30000</v>
      </c>
      <c r="N20" s="8">
        <v>0.06631329999999999</v>
      </c>
      <c r="O20" s="8">
        <v>0.07836480000000001</v>
      </c>
      <c r="P20" s="109">
        <v>-9</v>
      </c>
      <c r="Q20" s="109">
        <v>-9</v>
      </c>
      <c r="R20" s="109">
        <v>-9</v>
      </c>
      <c r="S20" s="8">
        <v>0.13268619164827722</v>
      </c>
      <c r="T20" s="109">
        <v>-9</v>
      </c>
      <c r="U20" s="109">
        <v>57.529411764705884</v>
      </c>
      <c r="V20" s="8">
        <v>0.1163203</v>
      </c>
      <c r="W20" s="8">
        <v>0.07836480000000001</v>
      </c>
      <c r="X20" s="8">
        <f t="shared" si="0"/>
        <v>0.5974792113007108</v>
      </c>
      <c r="Y20">
        <v>-9</v>
      </c>
      <c r="Z20">
        <v>25428</v>
      </c>
      <c r="AA20">
        <v>219</v>
      </c>
      <c r="AB20">
        <v>442</v>
      </c>
    </row>
    <row r="21" spans="1:28" ht="12.75">
      <c r="A21">
        <v>58</v>
      </c>
      <c r="B21" t="s">
        <v>181</v>
      </c>
      <c r="C21">
        <v>1870</v>
      </c>
      <c r="D21">
        <v>1871</v>
      </c>
      <c r="E21" s="8">
        <v>0.47289574235243254</v>
      </c>
      <c r="F21" s="5" t="s">
        <v>20</v>
      </c>
      <c r="G21" s="5" t="s">
        <v>20</v>
      </c>
      <c r="H21" s="15">
        <v>0</v>
      </c>
      <c r="I21" s="15">
        <v>0</v>
      </c>
      <c r="J21" s="15">
        <v>1</v>
      </c>
      <c r="K21" s="15">
        <v>223</v>
      </c>
      <c r="L21">
        <v>52313</v>
      </c>
      <c r="M21">
        <v>152000</v>
      </c>
      <c r="N21" s="8">
        <v>0.11429629999999999</v>
      </c>
      <c r="O21" s="8">
        <v>0.1273982</v>
      </c>
      <c r="P21" s="109">
        <v>-9</v>
      </c>
      <c r="Q21" s="109">
        <v>-9</v>
      </c>
      <c r="R21" s="109">
        <v>-9</v>
      </c>
      <c r="S21" s="8">
        <v>0.2050663739609738</v>
      </c>
      <c r="T21" s="109">
        <v>-9</v>
      </c>
      <c r="U21" s="109">
        <v>130.6769911504425</v>
      </c>
      <c r="V21" s="8">
        <v>0.1198476</v>
      </c>
      <c r="W21" s="8">
        <v>0.1373235</v>
      </c>
      <c r="X21" s="8">
        <f t="shared" si="0"/>
        <v>0.4660228151608015</v>
      </c>
      <c r="Y21">
        <v>45470</v>
      </c>
      <c r="Z21">
        <v>59066</v>
      </c>
      <c r="AA21">
        <v>-9</v>
      </c>
      <c r="AB21">
        <v>452</v>
      </c>
    </row>
    <row r="22" spans="1:28" ht="12.75">
      <c r="A22">
        <v>60</v>
      </c>
      <c r="B22" t="s">
        <v>150</v>
      </c>
      <c r="C22">
        <v>1876</v>
      </c>
      <c r="D22">
        <v>1876</v>
      </c>
      <c r="E22" s="8">
        <v>0.47999297999297996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30</v>
      </c>
      <c r="L22">
        <v>2000</v>
      </c>
      <c r="M22">
        <v>2000</v>
      </c>
      <c r="N22" s="8">
        <v>0.0002735</v>
      </c>
      <c r="O22" s="8">
        <v>0.0002963</v>
      </c>
      <c r="P22" s="109">
        <v>-9</v>
      </c>
      <c r="Q22" s="109">
        <v>-9</v>
      </c>
      <c r="R22" s="109">
        <v>-9</v>
      </c>
      <c r="S22" s="8">
        <v>0.0005590598166474566</v>
      </c>
      <c r="T22" s="109">
        <v>-9</v>
      </c>
      <c r="U22" s="109">
        <v>164</v>
      </c>
      <c r="V22" s="8">
        <v>0.0002735</v>
      </c>
      <c r="W22" s="8">
        <v>0.0002963</v>
      </c>
      <c r="X22" s="8">
        <f t="shared" si="0"/>
        <v>0.47999297999297996</v>
      </c>
      <c r="Y22">
        <v>-9</v>
      </c>
      <c r="Z22">
        <v>164</v>
      </c>
      <c r="AA22">
        <v>3</v>
      </c>
      <c r="AB22">
        <v>1</v>
      </c>
    </row>
    <row r="23" spans="1:28" ht="12.75">
      <c r="A23">
        <v>61</v>
      </c>
      <c r="B23" t="s">
        <v>142</v>
      </c>
      <c r="C23">
        <v>1877</v>
      </c>
      <c r="D23">
        <v>1878</v>
      </c>
      <c r="E23" s="8">
        <v>0.7969822950027192</v>
      </c>
      <c r="F23" s="5" t="s">
        <v>20</v>
      </c>
      <c r="G23" s="5" t="s">
        <v>20</v>
      </c>
      <c r="H23" s="15">
        <v>1</v>
      </c>
      <c r="I23">
        <v>0</v>
      </c>
      <c r="J23">
        <v>0</v>
      </c>
      <c r="K23">
        <v>267</v>
      </c>
      <c r="L23">
        <v>120000</v>
      </c>
      <c r="M23">
        <v>165000</v>
      </c>
      <c r="N23" s="8">
        <v>0.1318926</v>
      </c>
      <c r="O23" s="8">
        <v>0.0335974</v>
      </c>
      <c r="P23" s="109">
        <v>-9</v>
      </c>
      <c r="Q23" s="109">
        <v>-9</v>
      </c>
      <c r="R23" s="8">
        <v>0.28273239775419345</v>
      </c>
      <c r="S23" s="109">
        <v>-9</v>
      </c>
      <c r="T23" s="8">
        <v>91.69285714285714</v>
      </c>
      <c r="U23" s="109">
        <v>-9</v>
      </c>
      <c r="V23" s="8">
        <v>0.1307014</v>
      </c>
      <c r="W23" s="8">
        <v>0.0266848</v>
      </c>
      <c r="X23" s="8">
        <f t="shared" si="0"/>
        <v>0.830450191948214</v>
      </c>
      <c r="Y23">
        <v>77022</v>
      </c>
      <c r="Z23">
        <v>-9</v>
      </c>
      <c r="AA23">
        <v>840</v>
      </c>
      <c r="AB23">
        <v>461</v>
      </c>
    </row>
    <row r="24" spans="1:28" ht="12.75">
      <c r="A24">
        <v>64</v>
      </c>
      <c r="B24" t="s">
        <v>123</v>
      </c>
      <c r="C24">
        <v>1879</v>
      </c>
      <c r="D24">
        <v>1883</v>
      </c>
      <c r="E24" s="8">
        <v>0.7307064774025127</v>
      </c>
      <c r="F24" s="5" t="s">
        <v>20</v>
      </c>
      <c r="G24" s="5" t="s">
        <v>20</v>
      </c>
      <c r="H24" s="15">
        <v>0</v>
      </c>
      <c r="I24">
        <v>4</v>
      </c>
      <c r="J24">
        <v>0</v>
      </c>
      <c r="K24">
        <v>1762</v>
      </c>
      <c r="L24">
        <v>3000</v>
      </c>
      <c r="M24">
        <v>11000</v>
      </c>
      <c r="N24" s="8">
        <v>0.0017914</v>
      </c>
      <c r="O24" s="8">
        <v>0.0006602</v>
      </c>
      <c r="P24" s="109">
        <v>-9</v>
      </c>
      <c r="Q24" s="109">
        <v>-9</v>
      </c>
      <c r="R24" s="109">
        <v>-9</v>
      </c>
      <c r="S24" s="109">
        <v>-9</v>
      </c>
      <c r="T24" s="109">
        <v>-9</v>
      </c>
      <c r="U24" s="109">
        <v>-9</v>
      </c>
      <c r="V24" s="8">
        <v>0.0025644</v>
      </c>
      <c r="W24" s="8">
        <v>0.0018402000000000002</v>
      </c>
      <c r="X24" s="8">
        <f t="shared" si="0"/>
        <v>0.5822095082413841</v>
      </c>
      <c r="Y24">
        <v>-9</v>
      </c>
      <c r="Z24">
        <v>-9</v>
      </c>
      <c r="AA24">
        <v>5</v>
      </c>
      <c r="AB24">
        <v>7</v>
      </c>
    </row>
    <row r="25" spans="1:28" ht="12.75">
      <c r="A25">
        <v>65</v>
      </c>
      <c r="B25" t="s">
        <v>49</v>
      </c>
      <c r="C25">
        <v>1882</v>
      </c>
      <c r="D25">
        <v>1882</v>
      </c>
      <c r="E25" s="8">
        <v>0.9810956784759003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67</v>
      </c>
      <c r="L25">
        <v>67</v>
      </c>
      <c r="M25">
        <v>2165</v>
      </c>
      <c r="N25" s="8">
        <v>0.2116762</v>
      </c>
      <c r="O25" s="8">
        <v>0.0040787</v>
      </c>
      <c r="P25" s="8">
        <v>0.9795253515989949</v>
      </c>
      <c r="Q25" s="8">
        <v>0.93346939198359</v>
      </c>
      <c r="R25" s="8">
        <v>0.0930180392584182</v>
      </c>
      <c r="S25" s="8">
        <v>0.0019443209363168039</v>
      </c>
      <c r="T25" s="8">
        <v>97.27935222672065</v>
      </c>
      <c r="U25" s="8">
        <v>6.933333333333334</v>
      </c>
      <c r="V25" s="8">
        <v>0.2116762</v>
      </c>
      <c r="W25" s="8">
        <v>0.0040787</v>
      </c>
      <c r="X25" s="8">
        <f t="shared" si="0"/>
        <v>0.9810956784759003</v>
      </c>
      <c r="Y25">
        <v>24028</v>
      </c>
      <c r="Z25">
        <v>104</v>
      </c>
      <c r="AA25">
        <v>247</v>
      </c>
      <c r="AB25">
        <v>15</v>
      </c>
    </row>
    <row r="26" spans="1:28" ht="12.75">
      <c r="A26">
        <v>67</v>
      </c>
      <c r="B26" t="s">
        <v>151</v>
      </c>
      <c r="C26">
        <v>1884</v>
      </c>
      <c r="D26">
        <v>1885</v>
      </c>
      <c r="E26" s="8">
        <v>0.39199288643269303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291</v>
      </c>
      <c r="L26">
        <v>2100</v>
      </c>
      <c r="M26">
        <v>10000</v>
      </c>
      <c r="N26" s="8">
        <v>0.1045231</v>
      </c>
      <c r="O26" s="8">
        <v>0.1621223</v>
      </c>
      <c r="P26" s="109">
        <v>-9</v>
      </c>
      <c r="Q26" s="109">
        <v>-9</v>
      </c>
      <c r="R26" s="8">
        <v>0.1572064943603408</v>
      </c>
      <c r="S26" s="109">
        <v>-9</v>
      </c>
      <c r="T26" s="8">
        <v>68.05133079847909</v>
      </c>
      <c r="U26" s="109">
        <v>-9</v>
      </c>
      <c r="V26" s="8">
        <v>0.1010312</v>
      </c>
      <c r="W26" s="8">
        <v>0.1609649</v>
      </c>
      <c r="X26" s="8">
        <f t="shared" si="0"/>
        <v>0.3856210073356054</v>
      </c>
      <c r="Y26">
        <v>35795</v>
      </c>
      <c r="Z26">
        <v>-9</v>
      </c>
      <c r="AA26">
        <v>526</v>
      </c>
      <c r="AB26">
        <v>1000</v>
      </c>
    </row>
    <row r="27" spans="1:28" ht="12.75">
      <c r="A27">
        <v>70</v>
      </c>
      <c r="B27" t="s">
        <v>152</v>
      </c>
      <c r="C27">
        <v>1885</v>
      </c>
      <c r="D27">
        <v>1885</v>
      </c>
      <c r="E27" s="8">
        <v>0.516368240188099</v>
      </c>
      <c r="F27" s="5" t="s">
        <v>21</v>
      </c>
      <c r="G27" s="5" t="s">
        <v>21</v>
      </c>
      <c r="H27" s="15">
        <v>1</v>
      </c>
      <c r="I27">
        <v>0</v>
      </c>
      <c r="J27">
        <v>0</v>
      </c>
      <c r="K27">
        <v>19</v>
      </c>
      <c r="L27">
        <v>800</v>
      </c>
      <c r="M27">
        <v>200</v>
      </c>
      <c r="N27" s="8">
        <v>0.0002855</v>
      </c>
      <c r="O27" s="8">
        <v>0.0002674</v>
      </c>
      <c r="P27" s="109">
        <v>-9</v>
      </c>
      <c r="Q27" s="109">
        <v>-9</v>
      </c>
      <c r="R27" s="109">
        <v>-9</v>
      </c>
      <c r="S27" s="8">
        <v>0.0004424610343776126</v>
      </c>
      <c r="T27" s="109">
        <v>-9</v>
      </c>
      <c r="U27" s="109">
        <v>123</v>
      </c>
      <c r="V27" s="8">
        <v>0.0002855</v>
      </c>
      <c r="W27" s="8">
        <v>0.0002674</v>
      </c>
      <c r="X27" s="8">
        <f t="shared" si="0"/>
        <v>0.516368240188099</v>
      </c>
      <c r="Y27">
        <v>-9</v>
      </c>
      <c r="Z27">
        <v>123</v>
      </c>
      <c r="AA27">
        <v>3</v>
      </c>
      <c r="AB27">
        <v>1</v>
      </c>
    </row>
    <row r="28" spans="1:28" ht="12.75">
      <c r="A28">
        <v>72</v>
      </c>
      <c r="B28" t="s">
        <v>54</v>
      </c>
      <c r="C28">
        <v>1893</v>
      </c>
      <c r="D28">
        <v>1893</v>
      </c>
      <c r="E28" s="8">
        <v>0.9751782296490444</v>
      </c>
      <c r="F28" s="5" t="s">
        <v>20</v>
      </c>
      <c r="G28" s="5" t="s">
        <v>20</v>
      </c>
      <c r="H28" s="15">
        <v>1</v>
      </c>
      <c r="I28">
        <v>0</v>
      </c>
      <c r="J28">
        <v>0</v>
      </c>
      <c r="K28">
        <v>22</v>
      </c>
      <c r="L28">
        <v>250</v>
      </c>
      <c r="M28">
        <v>750</v>
      </c>
      <c r="N28" s="8">
        <v>0.0946154</v>
      </c>
      <c r="O28" s="8">
        <v>0.0024083</v>
      </c>
      <c r="P28" s="109">
        <v>-9</v>
      </c>
      <c r="Q28" s="109">
        <v>-9</v>
      </c>
      <c r="R28" s="8">
        <v>0.14550060936713682</v>
      </c>
      <c r="S28" s="109">
        <v>-9</v>
      </c>
      <c r="T28" s="8">
        <v>58.88032786885246</v>
      </c>
      <c r="U28" s="109">
        <v>-9</v>
      </c>
      <c r="V28" s="8">
        <v>0.0946154</v>
      </c>
      <c r="W28" s="8">
        <v>0.0024083</v>
      </c>
      <c r="X28" s="8">
        <f t="shared" si="0"/>
        <v>0.9751782296490444</v>
      </c>
      <c r="Y28">
        <v>35917</v>
      </c>
      <c r="Z28">
        <v>-9</v>
      </c>
      <c r="AA28">
        <v>610</v>
      </c>
      <c r="AB28">
        <v>5</v>
      </c>
    </row>
    <row r="29" spans="1:28" ht="12.75">
      <c r="A29">
        <v>73</v>
      </c>
      <c r="B29" t="s">
        <v>78</v>
      </c>
      <c r="C29">
        <v>1894</v>
      </c>
      <c r="D29">
        <v>1895</v>
      </c>
      <c r="E29" s="8">
        <v>0.15497080833972227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242</v>
      </c>
      <c r="L29">
        <v>5000</v>
      </c>
      <c r="M29">
        <v>10000</v>
      </c>
      <c r="N29" s="8">
        <v>0.0282584</v>
      </c>
      <c r="O29" s="8">
        <v>0.1540882</v>
      </c>
      <c r="P29" s="109">
        <v>-9</v>
      </c>
      <c r="Q29" s="109">
        <v>-9</v>
      </c>
      <c r="R29" s="8">
        <v>0.03775299991522767</v>
      </c>
      <c r="S29" s="109">
        <v>-9</v>
      </c>
      <c r="T29" s="8">
        <v>158.63855421686748</v>
      </c>
      <c r="U29" s="109">
        <v>-9</v>
      </c>
      <c r="V29" s="8">
        <v>0.031203</v>
      </c>
      <c r="W29" s="8">
        <v>0.1521999</v>
      </c>
      <c r="X29" s="8">
        <f t="shared" si="0"/>
        <v>0.17013362384128058</v>
      </c>
      <c r="Y29">
        <v>13167</v>
      </c>
      <c r="Z29">
        <v>-9</v>
      </c>
      <c r="AA29">
        <v>83</v>
      </c>
      <c r="AB29">
        <v>1000</v>
      </c>
    </row>
    <row r="30" spans="1:28" ht="12.75">
      <c r="A30">
        <v>76</v>
      </c>
      <c r="B30" t="s">
        <v>74</v>
      </c>
      <c r="C30">
        <v>1897</v>
      </c>
      <c r="D30">
        <v>1897</v>
      </c>
      <c r="E30" s="8">
        <v>0.07989682900925504</v>
      </c>
      <c r="F30" s="5" t="s">
        <v>21</v>
      </c>
      <c r="G30" s="5" t="s">
        <v>21</v>
      </c>
      <c r="H30" s="15">
        <v>1</v>
      </c>
      <c r="I30">
        <v>0</v>
      </c>
      <c r="J30">
        <v>0</v>
      </c>
      <c r="K30">
        <v>94</v>
      </c>
      <c r="L30">
        <v>600</v>
      </c>
      <c r="M30">
        <v>1400</v>
      </c>
      <c r="N30" s="8">
        <v>0.0021064</v>
      </c>
      <c r="O30" s="8">
        <v>0.0242576</v>
      </c>
      <c r="P30" s="8">
        <v>0.07264478295726758</v>
      </c>
      <c r="Q30" s="8">
        <v>0.7291471347332376</v>
      </c>
      <c r="R30" s="8">
        <v>0.004136149567353072</v>
      </c>
      <c r="S30" s="8">
        <v>0.052800486471412604</v>
      </c>
      <c r="T30" s="8">
        <v>36.96</v>
      </c>
      <c r="U30" s="8">
        <v>13.729357798165138</v>
      </c>
      <c r="V30" s="8">
        <v>0.0021064</v>
      </c>
      <c r="W30" s="8">
        <v>0.0242576</v>
      </c>
      <c r="X30" s="8">
        <f t="shared" si="0"/>
        <v>0.07989682900925504</v>
      </c>
      <c r="Y30">
        <v>924</v>
      </c>
      <c r="Z30">
        <v>5986</v>
      </c>
      <c r="AA30">
        <v>25</v>
      </c>
      <c r="AB30">
        <v>436</v>
      </c>
    </row>
    <row r="31" spans="1:28" ht="12.75">
      <c r="A31">
        <v>79</v>
      </c>
      <c r="B31" t="s">
        <v>153</v>
      </c>
      <c r="C31">
        <v>1898</v>
      </c>
      <c r="D31">
        <v>1898</v>
      </c>
      <c r="E31" s="8">
        <v>0.9205303952879911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114</v>
      </c>
      <c r="L31">
        <v>2910</v>
      </c>
      <c r="M31">
        <v>775</v>
      </c>
      <c r="N31" s="8">
        <v>0.1970619</v>
      </c>
      <c r="O31" s="8">
        <v>0.0170124</v>
      </c>
      <c r="P31" s="8">
        <v>0.8378503017005363</v>
      </c>
      <c r="Q31" s="8">
        <v>0.8675643965811377</v>
      </c>
      <c r="R31" s="8">
        <v>0.12061825298984297</v>
      </c>
      <c r="S31" s="8">
        <v>0.023343326716019852</v>
      </c>
      <c r="T31" s="8">
        <v>254.28389830508473</v>
      </c>
      <c r="U31" s="8">
        <v>38.81699346405229</v>
      </c>
      <c r="V31" s="8">
        <v>0.1970619</v>
      </c>
      <c r="W31" s="8">
        <v>0.0170124</v>
      </c>
      <c r="X31" s="8">
        <f t="shared" si="0"/>
        <v>0.9205303952879911</v>
      </c>
      <c r="Y31">
        <v>60011</v>
      </c>
      <c r="Z31">
        <v>5939</v>
      </c>
      <c r="AA31">
        <v>236</v>
      </c>
      <c r="AB31">
        <v>153</v>
      </c>
    </row>
    <row r="32" spans="1:28" ht="12.75">
      <c r="A32">
        <v>82</v>
      </c>
      <c r="B32" t="s">
        <v>102</v>
      </c>
      <c r="C32">
        <v>1900</v>
      </c>
      <c r="D32">
        <v>1900</v>
      </c>
      <c r="E32" s="8">
        <v>0.828197056718968</v>
      </c>
      <c r="F32" s="5" t="s">
        <v>20</v>
      </c>
      <c r="G32" s="5" t="s">
        <v>20</v>
      </c>
      <c r="H32" s="15">
        <v>0</v>
      </c>
      <c r="I32">
        <v>0</v>
      </c>
      <c r="J32">
        <v>1</v>
      </c>
      <c r="K32">
        <v>59</v>
      </c>
      <c r="L32">
        <v>1003</v>
      </c>
      <c r="M32">
        <v>2000</v>
      </c>
      <c r="N32" s="8">
        <v>0.5783657</v>
      </c>
      <c r="O32" s="8">
        <v>0.1199774</v>
      </c>
      <c r="P32" s="8">
        <v>0.8455554477906144</v>
      </c>
      <c r="Q32" s="8">
        <v>0.8917887979325506</v>
      </c>
      <c r="R32" s="8">
        <v>0.5617279038296121</v>
      </c>
      <c r="S32" s="8">
        <v>0.10260215908627751</v>
      </c>
      <c r="T32" s="8">
        <v>100.88037529319782</v>
      </c>
      <c r="U32" s="8">
        <v>12.241</v>
      </c>
      <c r="V32" s="8">
        <v>0.5783657</v>
      </c>
      <c r="W32" s="8">
        <v>0.1199774</v>
      </c>
      <c r="X32" s="8">
        <f t="shared" si="0"/>
        <v>0.828197056718968</v>
      </c>
      <c r="Y32">
        <v>258052</v>
      </c>
      <c r="Z32">
        <v>12241</v>
      </c>
      <c r="AA32">
        <v>2558</v>
      </c>
      <c r="AB32">
        <v>1000</v>
      </c>
    </row>
    <row r="33" spans="1:28" ht="12.75">
      <c r="A33">
        <v>83</v>
      </c>
      <c r="B33" t="s">
        <v>154</v>
      </c>
      <c r="C33">
        <v>1900</v>
      </c>
      <c r="D33">
        <v>1900</v>
      </c>
      <c r="E33" s="8">
        <v>0.4765747053323962</v>
      </c>
      <c r="F33" s="5" t="s">
        <v>20</v>
      </c>
      <c r="G33" s="5" t="s">
        <v>21</v>
      </c>
      <c r="H33" s="15">
        <v>1</v>
      </c>
      <c r="I33">
        <v>0</v>
      </c>
      <c r="J33">
        <v>0</v>
      </c>
      <c r="K33">
        <v>55</v>
      </c>
      <c r="L33">
        <v>242</v>
      </c>
      <c r="M33">
        <v>3758</v>
      </c>
      <c r="N33" s="8">
        <v>0.1092385</v>
      </c>
      <c r="O33" s="8">
        <v>0.1199774</v>
      </c>
      <c r="P33" s="8">
        <v>0.6026489137764253</v>
      </c>
      <c r="Q33" s="8">
        <v>0.7551080420793346</v>
      </c>
      <c r="R33" s="8">
        <v>0.15561321427889574</v>
      </c>
      <c r="S33" s="8">
        <v>0.10260215908627751</v>
      </c>
      <c r="T33" s="8">
        <v>37.74430823117338</v>
      </c>
      <c r="U33" s="8">
        <v>12.241</v>
      </c>
      <c r="V33" s="8">
        <v>0.1092385</v>
      </c>
      <c r="W33" s="8">
        <v>0.1199774</v>
      </c>
      <c r="X33" s="8">
        <f t="shared" si="0"/>
        <v>0.4765747053323962</v>
      </c>
      <c r="Y33">
        <v>43104</v>
      </c>
      <c r="Z33">
        <v>12241</v>
      </c>
      <c r="AA33">
        <v>1142</v>
      </c>
      <c r="AB33">
        <v>1000</v>
      </c>
    </row>
    <row r="34" spans="1:28" ht="12.75">
      <c r="A34">
        <v>85</v>
      </c>
      <c r="B34" t="s">
        <v>155</v>
      </c>
      <c r="C34">
        <v>1904</v>
      </c>
      <c r="D34">
        <v>1905</v>
      </c>
      <c r="E34" s="8">
        <v>0.6749071389744519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586</v>
      </c>
      <c r="L34">
        <v>71453</v>
      </c>
      <c r="M34">
        <v>80378</v>
      </c>
      <c r="N34" s="8">
        <v>0.1132343</v>
      </c>
      <c r="O34" s="8">
        <v>0.0545433</v>
      </c>
      <c r="P34" s="8">
        <v>0.6095895782857749</v>
      </c>
      <c r="Q34" s="8">
        <v>0.12321460010918713</v>
      </c>
      <c r="R34" s="8">
        <v>0.16579464112116113</v>
      </c>
      <c r="S34" s="8">
        <v>0.1061828450874971</v>
      </c>
      <c r="T34" s="8">
        <v>43.366379310344826</v>
      </c>
      <c r="U34" s="8">
        <v>308.591743119266</v>
      </c>
      <c r="V34" s="8">
        <v>0.1631429</v>
      </c>
      <c r="W34" s="8">
        <v>0.0485242</v>
      </c>
      <c r="X34" s="8">
        <f aca="true" t="shared" si="1" ref="X34:X65">rel(V34,W34)</f>
        <v>0.7707522803496624</v>
      </c>
      <c r="Y34">
        <v>50305</v>
      </c>
      <c r="Z34">
        <v>67273</v>
      </c>
      <c r="AA34">
        <v>1160</v>
      </c>
      <c r="AB34">
        <v>218</v>
      </c>
    </row>
    <row r="35" spans="1:28" ht="12.75">
      <c r="A35">
        <v>88</v>
      </c>
      <c r="B35" t="s">
        <v>103</v>
      </c>
      <c r="C35">
        <v>1906</v>
      </c>
      <c r="D35">
        <v>1906</v>
      </c>
      <c r="E35" s="8">
        <v>0.5425877422734415</v>
      </c>
      <c r="F35" s="5" t="s">
        <v>20</v>
      </c>
      <c r="G35" s="5" t="s">
        <v>7</v>
      </c>
      <c r="H35" s="15">
        <v>0</v>
      </c>
      <c r="I35">
        <v>0</v>
      </c>
      <c r="J35">
        <v>2</v>
      </c>
      <c r="K35">
        <v>55</v>
      </c>
      <c r="L35">
        <v>400</v>
      </c>
      <c r="M35">
        <v>600</v>
      </c>
      <c r="N35" s="8">
        <v>0.0005179</v>
      </c>
      <c r="O35" s="8">
        <v>0.0004366</v>
      </c>
      <c r="P35" s="8">
        <v>0.6160653217599092</v>
      </c>
      <c r="Q35" s="8">
        <v>0.45584346906398737</v>
      </c>
      <c r="R35" s="8">
        <v>0.0011015409041241276</v>
      </c>
      <c r="S35" s="8">
        <v>0.0006864852437807145</v>
      </c>
      <c r="T35" s="8">
        <v>61.57142857142857</v>
      </c>
      <c r="U35" s="8">
        <v>73.5</v>
      </c>
      <c r="V35" s="8">
        <v>0.0005179</v>
      </c>
      <c r="W35" s="8">
        <v>0.0004366</v>
      </c>
      <c r="X35" s="8">
        <f t="shared" si="1"/>
        <v>0.5425877422734415</v>
      </c>
      <c r="Y35">
        <v>431</v>
      </c>
      <c r="Z35">
        <v>294</v>
      </c>
      <c r="AA35">
        <v>7</v>
      </c>
      <c r="AB35">
        <v>4</v>
      </c>
    </row>
    <row r="36" spans="1:28" ht="12.75">
      <c r="A36">
        <v>91</v>
      </c>
      <c r="B36" t="s">
        <v>104</v>
      </c>
      <c r="C36">
        <v>1907</v>
      </c>
      <c r="D36">
        <v>1907</v>
      </c>
      <c r="E36" s="8">
        <v>0.32402073732718895</v>
      </c>
      <c r="F36" s="5" t="s">
        <v>20</v>
      </c>
      <c r="G36" s="5" t="s">
        <v>20</v>
      </c>
      <c r="H36" s="15">
        <v>0</v>
      </c>
      <c r="I36">
        <v>0</v>
      </c>
      <c r="J36">
        <v>2</v>
      </c>
      <c r="K36">
        <v>64</v>
      </c>
      <c r="L36">
        <v>400</v>
      </c>
      <c r="M36">
        <v>600</v>
      </c>
      <c r="N36" s="8">
        <v>0.000225</v>
      </c>
      <c r="O36" s="8">
        <v>0.00046939999999999997</v>
      </c>
      <c r="P36" s="109">
        <v>-9</v>
      </c>
      <c r="Q36" s="109">
        <v>-9</v>
      </c>
      <c r="R36" s="109">
        <v>-9</v>
      </c>
      <c r="S36" s="8">
        <v>0.0007747425420631796</v>
      </c>
      <c r="T36" s="109">
        <v>-9</v>
      </c>
      <c r="U36" s="109">
        <v>83.75</v>
      </c>
      <c r="V36" s="8">
        <v>0.000225</v>
      </c>
      <c r="W36" s="8">
        <v>0.00046939999999999997</v>
      </c>
      <c r="X36" s="8">
        <f t="shared" si="1"/>
        <v>0.32402073732718895</v>
      </c>
      <c r="Y36">
        <v>-9</v>
      </c>
      <c r="Z36">
        <v>335</v>
      </c>
      <c r="AA36">
        <v>4</v>
      </c>
      <c r="AB36">
        <v>4</v>
      </c>
    </row>
    <row r="37" spans="1:28" ht="12.75">
      <c r="A37">
        <v>94</v>
      </c>
      <c r="B37" t="s">
        <v>146</v>
      </c>
      <c r="C37">
        <v>1909</v>
      </c>
      <c r="D37">
        <v>1910</v>
      </c>
      <c r="E37" s="8">
        <v>0.9221056375600214</v>
      </c>
      <c r="F37" s="5" t="s">
        <v>20</v>
      </c>
      <c r="G37" s="5" t="s">
        <v>20</v>
      </c>
      <c r="H37" s="15">
        <v>1</v>
      </c>
      <c r="I37">
        <v>0</v>
      </c>
      <c r="J37">
        <v>0</v>
      </c>
      <c r="K37">
        <v>260</v>
      </c>
      <c r="L37">
        <v>2000</v>
      </c>
      <c r="M37">
        <v>8000</v>
      </c>
      <c r="N37" s="8">
        <v>0.014518</v>
      </c>
      <c r="O37" s="8">
        <v>0.0012264</v>
      </c>
      <c r="P37" s="109">
        <v>-9</v>
      </c>
      <c r="Q37" s="109">
        <v>-9</v>
      </c>
      <c r="R37" s="8">
        <v>0.01988413621768057</v>
      </c>
      <c r="S37" s="109">
        <v>-9</v>
      </c>
      <c r="T37" s="8">
        <v>83.25225225225225</v>
      </c>
      <c r="U37" s="109">
        <v>-9</v>
      </c>
      <c r="V37" s="8">
        <v>0.014653</v>
      </c>
      <c r="W37" s="8">
        <v>0.0012219</v>
      </c>
      <c r="X37" s="8">
        <f t="shared" si="1"/>
        <v>0.9230294364058985</v>
      </c>
      <c r="Y37">
        <v>9241</v>
      </c>
      <c r="Z37">
        <v>-9</v>
      </c>
      <c r="AA37">
        <v>111</v>
      </c>
      <c r="AB37">
        <v>6</v>
      </c>
    </row>
    <row r="38" spans="1:28" ht="12.75">
      <c r="A38">
        <v>97</v>
      </c>
      <c r="B38" t="s">
        <v>156</v>
      </c>
      <c r="C38">
        <v>1911</v>
      </c>
      <c r="D38">
        <v>1912</v>
      </c>
      <c r="E38" s="8">
        <v>0.35147417488902016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386</v>
      </c>
      <c r="L38">
        <v>14000</v>
      </c>
      <c r="M38">
        <v>6000</v>
      </c>
      <c r="N38" s="8">
        <v>0.0180282</v>
      </c>
      <c r="O38" s="8">
        <v>0.0332649</v>
      </c>
      <c r="P38" s="8">
        <v>0.4118604614390416</v>
      </c>
      <c r="Q38" s="8">
        <v>0.24693005573560908</v>
      </c>
      <c r="R38" s="8">
        <v>0.038234569367246944</v>
      </c>
      <c r="S38" s="8">
        <v>0.054599224956333556</v>
      </c>
      <c r="T38" s="8">
        <v>33.104166666666664</v>
      </c>
      <c r="U38" s="8">
        <v>100.95876288659794</v>
      </c>
      <c r="V38" s="8">
        <v>0.0158286</v>
      </c>
      <c r="W38" s="8">
        <v>0.0392625</v>
      </c>
      <c r="X38" s="8">
        <f t="shared" si="1"/>
        <v>0.28731682612981047</v>
      </c>
      <c r="Y38">
        <v>11123</v>
      </c>
      <c r="Z38">
        <v>29379</v>
      </c>
      <c r="AA38">
        <v>336</v>
      </c>
      <c r="AB38">
        <v>291</v>
      </c>
    </row>
    <row r="39" spans="1:28" ht="12.75">
      <c r="A39">
        <v>100</v>
      </c>
      <c r="B39" t="s">
        <v>124</v>
      </c>
      <c r="C39">
        <v>1912</v>
      </c>
      <c r="D39">
        <v>1913</v>
      </c>
      <c r="E39" s="8">
        <v>0.3016588723197741</v>
      </c>
      <c r="F39" s="5" t="s">
        <v>20</v>
      </c>
      <c r="G39" s="5" t="s">
        <v>20</v>
      </c>
      <c r="H39" s="15">
        <v>0</v>
      </c>
      <c r="I39">
        <v>0</v>
      </c>
      <c r="J39">
        <v>1</v>
      </c>
      <c r="K39">
        <v>185</v>
      </c>
      <c r="L39">
        <v>52000</v>
      </c>
      <c r="M39">
        <v>30000</v>
      </c>
      <c r="N39" s="8">
        <v>0.0068374</v>
      </c>
      <c r="O39" s="8">
        <v>0.0158286</v>
      </c>
      <c r="P39" s="8">
        <v>0.3027263606168368</v>
      </c>
      <c r="Q39" s="8">
        <v>0.40707451166246217</v>
      </c>
      <c r="R39" s="8">
        <v>0.013769333366228364</v>
      </c>
      <c r="S39" s="8">
        <v>0.03171508807025276</v>
      </c>
      <c r="T39" s="8">
        <v>33.66386554621849</v>
      </c>
      <c r="U39" s="8">
        <v>49.03319502074689</v>
      </c>
      <c r="V39" s="8">
        <v>0.0073417</v>
      </c>
      <c r="W39" s="8">
        <v>0.0175788</v>
      </c>
      <c r="X39" s="8">
        <f t="shared" si="1"/>
        <v>0.2946048434020184</v>
      </c>
      <c r="Y39">
        <v>4006</v>
      </c>
      <c r="Z39">
        <v>11817</v>
      </c>
      <c r="AA39">
        <v>119</v>
      </c>
      <c r="AB39">
        <v>241</v>
      </c>
    </row>
    <row r="40" spans="1:28" ht="12.75">
      <c r="A40">
        <v>103</v>
      </c>
      <c r="B40" t="s">
        <v>105</v>
      </c>
      <c r="C40">
        <v>1913</v>
      </c>
      <c r="D40">
        <v>1913</v>
      </c>
      <c r="E40" s="8">
        <v>0.3668945481468367</v>
      </c>
      <c r="F40" s="5" t="s">
        <v>20</v>
      </c>
      <c r="G40" s="5" t="s">
        <v>20</v>
      </c>
      <c r="H40" s="15">
        <v>0</v>
      </c>
      <c r="I40">
        <v>3</v>
      </c>
      <c r="J40">
        <v>1</v>
      </c>
      <c r="K40">
        <v>31</v>
      </c>
      <c r="L40">
        <v>42500</v>
      </c>
      <c r="M40">
        <v>18500</v>
      </c>
      <c r="N40" s="8">
        <v>0.0091181</v>
      </c>
      <c r="O40" s="8">
        <v>0.015734</v>
      </c>
      <c r="P40" s="8">
        <v>0.33133396102161666</v>
      </c>
      <c r="Q40" s="8">
        <v>0.9059301263876207</v>
      </c>
      <c r="R40" s="8">
        <v>0.022137258895126855</v>
      </c>
      <c r="S40" s="8">
        <v>0.044675267134109825</v>
      </c>
      <c r="T40" s="8">
        <v>26.353448275862068</v>
      </c>
      <c r="U40" s="8">
        <v>2.7364864864864864</v>
      </c>
      <c r="V40" s="8">
        <v>0.0320371</v>
      </c>
      <c r="W40" s="8">
        <v>0.015734</v>
      </c>
      <c r="X40" s="8">
        <f t="shared" si="1"/>
        <v>0.6706376868022716</v>
      </c>
      <c r="Y40">
        <v>6114</v>
      </c>
      <c r="Z40">
        <v>1620</v>
      </c>
      <c r="AA40">
        <v>232</v>
      </c>
      <c r="AB40">
        <v>592</v>
      </c>
    </row>
    <row r="41" spans="1:28" ht="12.75">
      <c r="A41">
        <v>106</v>
      </c>
      <c r="B41" t="s">
        <v>59</v>
      </c>
      <c r="C41">
        <v>1914</v>
      </c>
      <c r="D41">
        <v>1918</v>
      </c>
      <c r="E41" s="8">
        <v>0.9731086037636831</v>
      </c>
      <c r="F41" s="5" t="s">
        <v>21</v>
      </c>
      <c r="G41" s="5" t="s">
        <v>21</v>
      </c>
      <c r="H41" s="15">
        <v>0</v>
      </c>
      <c r="I41">
        <v>5</v>
      </c>
      <c r="J41">
        <v>0</v>
      </c>
      <c r="K41">
        <v>1567</v>
      </c>
      <c r="L41">
        <v>3386200</v>
      </c>
      <c r="M41">
        <v>5191831</v>
      </c>
      <c r="N41" s="8">
        <v>0.0682371</v>
      </c>
      <c r="O41" s="8">
        <v>0.0018857</v>
      </c>
      <c r="P41" s="8">
        <v>0.9760105825191021</v>
      </c>
      <c r="Q41" s="8">
        <v>0.924540830719911</v>
      </c>
      <c r="R41" s="8">
        <v>0.12982285260347617</v>
      </c>
      <c r="S41" s="8">
        <v>0.00319092299350649</v>
      </c>
      <c r="T41" s="8">
        <v>1241.9547079856973</v>
      </c>
      <c r="U41" s="8">
        <v>101.36585365853658</v>
      </c>
      <c r="V41" s="8">
        <v>0.21676120000000001</v>
      </c>
      <c r="W41" s="8">
        <v>0.6007028</v>
      </c>
      <c r="X41" s="8">
        <f t="shared" si="1"/>
        <v>0.2651629918871045</v>
      </c>
      <c r="Y41">
        <v>1042000</v>
      </c>
      <c r="Z41">
        <v>4156</v>
      </c>
      <c r="AA41">
        <v>839</v>
      </c>
      <c r="AB41">
        <v>41</v>
      </c>
    </row>
    <row r="42" spans="1:28" ht="12.75">
      <c r="A42">
        <v>109</v>
      </c>
      <c r="B42" t="s">
        <v>157</v>
      </c>
      <c r="C42">
        <v>1919</v>
      </c>
      <c r="D42">
        <v>1920</v>
      </c>
      <c r="E42" s="8">
        <v>0.7706129001955611</v>
      </c>
      <c r="F42" s="5" t="s">
        <v>21</v>
      </c>
      <c r="G42" s="5" t="s">
        <v>21</v>
      </c>
      <c r="H42" s="15">
        <v>1</v>
      </c>
      <c r="I42">
        <v>0</v>
      </c>
      <c r="J42">
        <v>0</v>
      </c>
      <c r="K42">
        <v>613</v>
      </c>
      <c r="L42">
        <v>60000</v>
      </c>
      <c r="M42">
        <v>40000</v>
      </c>
      <c r="N42" s="8">
        <v>0.0631666</v>
      </c>
      <c r="O42" s="8">
        <v>0.0188027</v>
      </c>
      <c r="P42" s="109">
        <v>-9</v>
      </c>
      <c r="Q42" s="109">
        <v>-9</v>
      </c>
      <c r="R42" s="8">
        <v>0.10667689780394352</v>
      </c>
      <c r="S42" s="109">
        <v>-9</v>
      </c>
      <c r="T42" s="8">
        <v>914.6445161290322</v>
      </c>
      <c r="U42" s="109">
        <v>-9</v>
      </c>
      <c r="V42" s="8">
        <v>0.1032007</v>
      </c>
      <c r="W42" s="8">
        <v>0.0271653</v>
      </c>
      <c r="X42" s="8">
        <f t="shared" si="1"/>
        <v>0.7916228157648466</v>
      </c>
      <c r="Y42">
        <v>1417699</v>
      </c>
      <c r="Z42">
        <v>-9</v>
      </c>
      <c r="AA42">
        <v>1550</v>
      </c>
      <c r="AB42">
        <v>300</v>
      </c>
    </row>
    <row r="43" spans="1:28" ht="12.75">
      <c r="A43">
        <v>112</v>
      </c>
      <c r="B43" t="s">
        <v>125</v>
      </c>
      <c r="C43">
        <v>1919</v>
      </c>
      <c r="D43">
        <v>1919</v>
      </c>
      <c r="E43" s="8">
        <v>0.8248436972145479</v>
      </c>
      <c r="F43" s="5" t="s">
        <v>20</v>
      </c>
      <c r="G43" s="5" t="s">
        <v>20</v>
      </c>
      <c r="H43" s="15">
        <v>0</v>
      </c>
      <c r="I43">
        <v>0</v>
      </c>
      <c r="J43">
        <v>1</v>
      </c>
      <c r="K43">
        <v>111</v>
      </c>
      <c r="L43">
        <v>5000</v>
      </c>
      <c r="M43">
        <v>6000</v>
      </c>
      <c r="N43" s="8">
        <v>0.0178238</v>
      </c>
      <c r="O43" s="8">
        <v>0.0037849</v>
      </c>
      <c r="P43" s="8">
        <v>0.9324685779558191</v>
      </c>
      <c r="Q43" s="8">
        <v>0.22789567282867257</v>
      </c>
      <c r="R43" s="8">
        <v>0.01900403694999306</v>
      </c>
      <c r="S43" s="8">
        <v>0.0013763140873085762</v>
      </c>
      <c r="T43" s="8">
        <v>104.77149321266968</v>
      </c>
      <c r="U43" s="8">
        <v>354.962962962963</v>
      </c>
      <c r="V43" s="8">
        <v>0.0178238</v>
      </c>
      <c r="W43" s="8">
        <v>0.0037849</v>
      </c>
      <c r="X43" s="8">
        <f t="shared" si="1"/>
        <v>0.8248436972145479</v>
      </c>
      <c r="Y43">
        <v>46309</v>
      </c>
      <c r="Z43">
        <v>9584</v>
      </c>
      <c r="AA43">
        <v>442</v>
      </c>
      <c r="AB43">
        <v>27</v>
      </c>
    </row>
    <row r="44" spans="1:28" ht="12.75">
      <c r="A44">
        <v>115</v>
      </c>
      <c r="B44" t="s">
        <v>74</v>
      </c>
      <c r="C44">
        <v>1919</v>
      </c>
      <c r="D44">
        <v>1922</v>
      </c>
      <c r="E44" s="8">
        <v>0.3234648230988207</v>
      </c>
      <c r="F44" s="5" t="s">
        <v>21</v>
      </c>
      <c r="G44" s="5" t="s">
        <v>21</v>
      </c>
      <c r="H44" s="15">
        <v>1</v>
      </c>
      <c r="I44">
        <v>0</v>
      </c>
      <c r="J44">
        <v>0</v>
      </c>
      <c r="K44">
        <v>1256</v>
      </c>
      <c r="L44">
        <v>30000</v>
      </c>
      <c r="M44">
        <v>20000</v>
      </c>
      <c r="N44" s="8">
        <v>0.0027839</v>
      </c>
      <c r="O44" s="8">
        <v>0.0058226</v>
      </c>
      <c r="P44" s="8">
        <v>0.3926370325087734</v>
      </c>
      <c r="Q44" s="8">
        <v>0.7793646174242618</v>
      </c>
      <c r="R44" s="8">
        <v>0.003998146856090226</v>
      </c>
      <c r="S44" s="8">
        <v>0.006184659463894092</v>
      </c>
      <c r="T44" s="8">
        <v>918.0862068965517</v>
      </c>
      <c r="U44" s="8">
        <v>259.90697674418607</v>
      </c>
      <c r="V44" s="8">
        <v>0.0058948</v>
      </c>
      <c r="W44" s="8">
        <v>0.0076763</v>
      </c>
      <c r="X44" s="8">
        <f t="shared" si="1"/>
        <v>0.4343642003964307</v>
      </c>
      <c r="Y44">
        <v>53249</v>
      </c>
      <c r="Z44">
        <v>33528</v>
      </c>
      <c r="AA44">
        <v>58</v>
      </c>
      <c r="AB44">
        <v>129</v>
      </c>
    </row>
    <row r="45" spans="1:28" ht="12.75">
      <c r="A45">
        <v>116</v>
      </c>
      <c r="B45" t="s">
        <v>158</v>
      </c>
      <c r="C45">
        <v>1919</v>
      </c>
      <c r="D45">
        <v>1921</v>
      </c>
      <c r="E45" s="8">
        <v>0.9132831930895823</v>
      </c>
      <c r="F45" s="5" t="s">
        <v>5</v>
      </c>
      <c r="G45" s="5" t="s">
        <v>21</v>
      </c>
      <c r="H45" s="15">
        <v>1</v>
      </c>
      <c r="I45">
        <v>0</v>
      </c>
      <c r="J45">
        <v>0</v>
      </c>
      <c r="K45">
        <v>720</v>
      </c>
      <c r="L45">
        <v>5000</v>
      </c>
      <c r="M45">
        <v>35000</v>
      </c>
      <c r="N45" s="8">
        <v>0.0613224</v>
      </c>
      <c r="O45" s="8">
        <v>0.0058226</v>
      </c>
      <c r="P45" s="8">
        <v>0.948534006628515</v>
      </c>
      <c r="Q45" s="8">
        <v>0.5081290964746216</v>
      </c>
      <c r="R45" s="8">
        <v>0.11398516644916679</v>
      </c>
      <c r="S45" s="8">
        <v>0.006184659463894092</v>
      </c>
      <c r="T45" s="8">
        <v>268.49788494077836</v>
      </c>
      <c r="U45" s="8">
        <v>259.90697674418607</v>
      </c>
      <c r="V45" s="8">
        <v>0.0501187</v>
      </c>
      <c r="W45" s="8">
        <v>0.0062324</v>
      </c>
      <c r="X45" s="8">
        <f t="shared" si="1"/>
        <v>0.8894005618346403</v>
      </c>
      <c r="Y45">
        <v>634729</v>
      </c>
      <c r="Z45">
        <v>33528</v>
      </c>
      <c r="AA45">
        <v>2364</v>
      </c>
      <c r="AB45">
        <v>129</v>
      </c>
    </row>
    <row r="46" spans="1:28" ht="12.75">
      <c r="A46">
        <v>117</v>
      </c>
      <c r="B46" t="s">
        <v>159</v>
      </c>
      <c r="C46">
        <v>1920</v>
      </c>
      <c r="D46">
        <v>1920</v>
      </c>
      <c r="E46" s="8">
        <v>0.9480555739747397</v>
      </c>
      <c r="F46" s="5" t="s">
        <v>20</v>
      </c>
      <c r="G46" s="5" t="s">
        <v>20</v>
      </c>
      <c r="H46" s="15">
        <v>1</v>
      </c>
      <c r="I46">
        <v>0</v>
      </c>
      <c r="J46">
        <v>0</v>
      </c>
      <c r="K46">
        <v>140</v>
      </c>
      <c r="L46">
        <v>500</v>
      </c>
      <c r="M46">
        <v>500</v>
      </c>
      <c r="N46" s="8">
        <v>0.0271653</v>
      </c>
      <c r="O46" s="8">
        <v>0.0014884</v>
      </c>
      <c r="P46" s="8">
        <v>0.9426787004353089</v>
      </c>
      <c r="Q46" s="8">
        <v>0.11325640983619169</v>
      </c>
      <c r="R46" s="8">
        <v>0.04385818257291064</v>
      </c>
      <c r="S46" s="8">
        <v>0.0026668768695673377</v>
      </c>
      <c r="T46" s="8">
        <v>14.08004158004158</v>
      </c>
      <c r="U46" s="8">
        <v>110.24</v>
      </c>
      <c r="V46" s="8">
        <v>0.0271653</v>
      </c>
      <c r="W46" s="8">
        <v>0.0014884</v>
      </c>
      <c r="X46" s="8">
        <f t="shared" si="1"/>
        <v>0.9480555739747397</v>
      </c>
      <c r="Y46">
        <v>13545</v>
      </c>
      <c r="Z46">
        <v>5512</v>
      </c>
      <c r="AA46">
        <v>962</v>
      </c>
      <c r="AB46">
        <v>50</v>
      </c>
    </row>
    <row r="47" spans="1:28" ht="12.75">
      <c r="A47">
        <v>118</v>
      </c>
      <c r="B47" t="s">
        <v>160</v>
      </c>
      <c r="C47">
        <v>1929</v>
      </c>
      <c r="D47">
        <v>1929</v>
      </c>
      <c r="E47" s="8">
        <v>0.5136691288496333</v>
      </c>
      <c r="F47" s="5" t="s">
        <v>20</v>
      </c>
      <c r="G47" s="5" t="s">
        <v>9</v>
      </c>
      <c r="H47" s="15">
        <v>1</v>
      </c>
      <c r="I47">
        <v>0</v>
      </c>
      <c r="J47">
        <v>0</v>
      </c>
      <c r="K47">
        <v>109</v>
      </c>
      <c r="L47">
        <v>200</v>
      </c>
      <c r="M47">
        <v>3000</v>
      </c>
      <c r="N47" s="8">
        <v>0.1337485</v>
      </c>
      <c r="O47" s="8">
        <v>0.1266302</v>
      </c>
      <c r="P47" s="8">
        <v>0.6428846482603306</v>
      </c>
      <c r="Q47" s="8">
        <v>0.9869886133748068</v>
      </c>
      <c r="R47" s="8">
        <v>0.27433296385608635</v>
      </c>
      <c r="S47" s="8">
        <v>0.1523889443407284</v>
      </c>
      <c r="T47" s="8">
        <v>4979.930604982206</v>
      </c>
      <c r="U47" s="8">
        <v>65.65</v>
      </c>
      <c r="V47" s="8">
        <v>0.1337485</v>
      </c>
      <c r="W47" s="8">
        <v>0.1266302</v>
      </c>
      <c r="X47" s="8">
        <f t="shared" si="1"/>
        <v>0.5136691288496333</v>
      </c>
      <c r="Y47">
        <v>2798721</v>
      </c>
      <c r="Z47">
        <v>111605</v>
      </c>
      <c r="AA47">
        <v>562</v>
      </c>
      <c r="AB47">
        <v>1700</v>
      </c>
    </row>
    <row r="48" spans="1:28" ht="12.75">
      <c r="A48">
        <v>121</v>
      </c>
      <c r="B48" t="s">
        <v>161</v>
      </c>
      <c r="C48">
        <v>1931</v>
      </c>
      <c r="D48">
        <v>1933</v>
      </c>
      <c r="E48" s="8">
        <v>0.24698252729322523</v>
      </c>
      <c r="F48" s="5" t="s">
        <v>20</v>
      </c>
      <c r="G48" s="5" t="s">
        <v>20</v>
      </c>
      <c r="H48" s="15">
        <v>1</v>
      </c>
      <c r="I48">
        <v>0</v>
      </c>
      <c r="J48">
        <v>0</v>
      </c>
      <c r="K48">
        <v>505</v>
      </c>
      <c r="L48">
        <v>10000</v>
      </c>
      <c r="M48">
        <v>50000</v>
      </c>
      <c r="N48" s="8">
        <v>0.0411423</v>
      </c>
      <c r="O48" s="8">
        <v>0.1254375</v>
      </c>
      <c r="P48" s="8">
        <v>0.21630038701412363</v>
      </c>
      <c r="Q48" s="8">
        <v>0.9463146281269276</v>
      </c>
      <c r="R48" s="8">
        <v>0.04103232805414611</v>
      </c>
      <c r="S48" s="8">
        <v>0.14866834063428694</v>
      </c>
      <c r="T48" s="8">
        <v>760.8767123287671</v>
      </c>
      <c r="U48" s="8">
        <v>43.16529411764706</v>
      </c>
      <c r="V48" s="8">
        <v>0.0491846</v>
      </c>
      <c r="W48" s="8">
        <v>0.1225847</v>
      </c>
      <c r="X48" s="8">
        <f t="shared" si="1"/>
        <v>0.2863410399879373</v>
      </c>
      <c r="Y48">
        <v>222176</v>
      </c>
      <c r="Z48">
        <v>73381</v>
      </c>
      <c r="AA48">
        <v>292</v>
      </c>
      <c r="AB48">
        <v>1700</v>
      </c>
    </row>
    <row r="49" spans="1:28" ht="12.75">
      <c r="A49">
        <v>124</v>
      </c>
      <c r="B49" t="s">
        <v>162</v>
      </c>
      <c r="C49">
        <v>1932</v>
      </c>
      <c r="D49">
        <v>1935</v>
      </c>
      <c r="E49" s="8">
        <v>0.3309332335889284</v>
      </c>
      <c r="F49" s="5" t="s">
        <v>20</v>
      </c>
      <c r="G49" s="5" t="s">
        <v>20</v>
      </c>
      <c r="H49" s="15">
        <v>1</v>
      </c>
      <c r="I49">
        <v>0</v>
      </c>
      <c r="J49">
        <v>0</v>
      </c>
      <c r="K49">
        <v>1093</v>
      </c>
      <c r="L49">
        <v>36000</v>
      </c>
      <c r="M49">
        <v>56661</v>
      </c>
      <c r="N49" s="8">
        <v>0.0003539</v>
      </c>
      <c r="O49" s="8">
        <v>0.0007155</v>
      </c>
      <c r="P49" s="8">
        <v>0.32966936270651137</v>
      </c>
      <c r="Q49" s="8">
        <v>0.5925718290119132</v>
      </c>
      <c r="R49" s="8">
        <v>0.00042565598322994596</v>
      </c>
      <c r="S49" s="8">
        <v>0.0008655042863668584</v>
      </c>
      <c r="T49" s="8">
        <v>604</v>
      </c>
      <c r="U49" s="8">
        <v>415.2857142857143</v>
      </c>
      <c r="V49" s="8">
        <v>0.0006086</v>
      </c>
      <c r="W49" s="8">
        <v>0.0018463</v>
      </c>
      <c r="X49" s="8">
        <f t="shared" si="1"/>
        <v>0.2479123385881299</v>
      </c>
      <c r="Y49">
        <v>1812</v>
      </c>
      <c r="Z49">
        <v>2907</v>
      </c>
      <c r="AA49">
        <v>3</v>
      </c>
      <c r="AB49">
        <v>7</v>
      </c>
    </row>
    <row r="50" spans="1:28" ht="12.75">
      <c r="A50">
        <v>125</v>
      </c>
      <c r="B50" t="s">
        <v>163</v>
      </c>
      <c r="C50">
        <v>1934</v>
      </c>
      <c r="D50">
        <v>1934</v>
      </c>
      <c r="E50" s="8">
        <v>0.3739313244569026</v>
      </c>
      <c r="F50" s="5" t="s">
        <v>20</v>
      </c>
      <c r="G50" s="5" t="s">
        <v>9</v>
      </c>
      <c r="H50" s="15">
        <v>1</v>
      </c>
      <c r="I50">
        <v>0</v>
      </c>
      <c r="J50">
        <v>0</v>
      </c>
      <c r="K50">
        <v>55</v>
      </c>
      <c r="L50">
        <v>100</v>
      </c>
      <c r="M50">
        <v>2000</v>
      </c>
      <c r="N50" s="8">
        <v>0.0005336</v>
      </c>
      <c r="O50" s="8">
        <v>0.0008934</v>
      </c>
      <c r="P50" s="109">
        <v>-9</v>
      </c>
      <c r="Q50" s="109">
        <v>-9</v>
      </c>
      <c r="R50" s="109">
        <v>-9</v>
      </c>
      <c r="S50" s="109">
        <v>-9</v>
      </c>
      <c r="T50" s="109">
        <v>-9</v>
      </c>
      <c r="U50" s="109">
        <v>-9</v>
      </c>
      <c r="V50" s="8">
        <v>0.0005336</v>
      </c>
      <c r="W50" s="8">
        <v>0.0008934</v>
      </c>
      <c r="X50" s="8">
        <f t="shared" si="1"/>
        <v>0.3739313244569026</v>
      </c>
      <c r="Y50">
        <v>-9</v>
      </c>
      <c r="Z50">
        <v>-9</v>
      </c>
      <c r="AA50">
        <v>4</v>
      </c>
      <c r="AB50">
        <v>18</v>
      </c>
    </row>
    <row r="51" spans="1:28" ht="12.75">
      <c r="A51">
        <v>127</v>
      </c>
      <c r="B51" t="s">
        <v>164</v>
      </c>
      <c r="C51">
        <v>1935</v>
      </c>
      <c r="D51">
        <v>1936</v>
      </c>
      <c r="E51" s="8">
        <v>0.9228420320211695</v>
      </c>
      <c r="F51" s="5" t="s">
        <v>20</v>
      </c>
      <c r="G51" s="5" t="s">
        <v>21</v>
      </c>
      <c r="H51" s="15">
        <v>1</v>
      </c>
      <c r="I51">
        <v>0</v>
      </c>
      <c r="J51">
        <v>0</v>
      </c>
      <c r="K51">
        <v>220</v>
      </c>
      <c r="L51">
        <v>4000</v>
      </c>
      <c r="M51">
        <v>16000</v>
      </c>
      <c r="N51" s="8">
        <v>0.0511954</v>
      </c>
      <c r="O51" s="8">
        <v>0.0042804</v>
      </c>
      <c r="P51" s="109">
        <v>-9</v>
      </c>
      <c r="Q51" s="109">
        <v>-9</v>
      </c>
      <c r="R51" s="8">
        <v>0.10307093555659393</v>
      </c>
      <c r="S51" s="109">
        <v>-9</v>
      </c>
      <c r="T51" s="8">
        <v>372.013768115942</v>
      </c>
      <c r="U51" s="109">
        <v>-9</v>
      </c>
      <c r="V51" s="8">
        <v>0.039338</v>
      </c>
      <c r="W51" s="8">
        <v>0.0137471</v>
      </c>
      <c r="X51" s="8">
        <f t="shared" si="1"/>
        <v>0.7410365620484844</v>
      </c>
      <c r="Y51">
        <v>513379</v>
      </c>
      <c r="Z51">
        <v>-9</v>
      </c>
      <c r="AA51">
        <v>1380</v>
      </c>
      <c r="AB51">
        <v>100</v>
      </c>
    </row>
    <row r="52" spans="1:28" ht="12.75">
      <c r="A52">
        <v>130</v>
      </c>
      <c r="B52" t="s">
        <v>78</v>
      </c>
      <c r="C52">
        <v>1937</v>
      </c>
      <c r="D52">
        <v>1941</v>
      </c>
      <c r="E52" s="8">
        <v>0.31298336616814787</v>
      </c>
      <c r="F52" s="5" t="s">
        <v>20</v>
      </c>
      <c r="G52" s="5" t="s">
        <v>9</v>
      </c>
      <c r="H52" s="15">
        <v>1</v>
      </c>
      <c r="I52">
        <v>0</v>
      </c>
      <c r="J52">
        <v>0</v>
      </c>
      <c r="K52">
        <v>1615</v>
      </c>
      <c r="L52">
        <v>250000</v>
      </c>
      <c r="M52">
        <v>750000</v>
      </c>
      <c r="N52" s="8">
        <v>0.0534113</v>
      </c>
      <c r="O52" s="8">
        <v>0.1172409</v>
      </c>
      <c r="P52" s="8">
        <v>0.30433268885443515</v>
      </c>
      <c r="Q52" s="8">
        <v>0.9216093721794666</v>
      </c>
      <c r="R52" s="8">
        <v>0.05624966180631659</v>
      </c>
      <c r="S52" s="8">
        <v>0.12857984835261765</v>
      </c>
      <c r="T52" s="8">
        <v>2398.0050890585244</v>
      </c>
      <c r="U52" s="8">
        <v>203.9705</v>
      </c>
      <c r="V52" s="8">
        <v>0.0666311</v>
      </c>
      <c r="W52" s="8">
        <v>0.0986568</v>
      </c>
      <c r="X52" s="8">
        <f t="shared" si="1"/>
        <v>0.40312146261160076</v>
      </c>
      <c r="Y52">
        <v>942416</v>
      </c>
      <c r="Z52">
        <v>407941</v>
      </c>
      <c r="AA52">
        <v>393</v>
      </c>
      <c r="AB52">
        <v>2000</v>
      </c>
    </row>
    <row r="53" spans="1:28" ht="12.75">
      <c r="A53">
        <v>133</v>
      </c>
      <c r="B53" t="s">
        <v>165</v>
      </c>
      <c r="C53">
        <v>1938</v>
      </c>
      <c r="D53">
        <v>1938</v>
      </c>
      <c r="E53" s="8">
        <v>0.7355863796809609</v>
      </c>
      <c r="F53" s="5" t="s">
        <v>21</v>
      </c>
      <c r="G53" s="5" t="s">
        <v>7</v>
      </c>
      <c r="H53" s="15">
        <v>1</v>
      </c>
      <c r="I53">
        <v>0</v>
      </c>
      <c r="J53">
        <v>0</v>
      </c>
      <c r="K53">
        <v>14</v>
      </c>
      <c r="L53">
        <v>1200</v>
      </c>
      <c r="M53">
        <v>526</v>
      </c>
      <c r="N53" s="8">
        <v>0.1643592</v>
      </c>
      <c r="O53" s="8">
        <v>0.0590805</v>
      </c>
      <c r="P53" s="8">
        <v>0.7810725126729856</v>
      </c>
      <c r="Q53" s="8">
        <v>0.430207619695532</v>
      </c>
      <c r="R53" s="8">
        <v>0.2260595586563781</v>
      </c>
      <c r="S53" s="8">
        <v>0.06336242840441</v>
      </c>
      <c r="T53" s="8">
        <v>3467.4227330779054</v>
      </c>
      <c r="U53" s="8">
        <v>4592.459459459459</v>
      </c>
      <c r="V53" s="8">
        <v>0.1643592</v>
      </c>
      <c r="W53" s="8">
        <v>0.0590805</v>
      </c>
      <c r="X53" s="8">
        <f t="shared" si="1"/>
        <v>0.7355863796809609</v>
      </c>
      <c r="Y53">
        <v>5429984</v>
      </c>
      <c r="Z53">
        <v>1699210</v>
      </c>
      <c r="AA53">
        <v>1566</v>
      </c>
      <c r="AB53">
        <v>370</v>
      </c>
    </row>
    <row r="54" spans="1:28" ht="12.75">
      <c r="A54">
        <v>136</v>
      </c>
      <c r="B54" t="s">
        <v>106</v>
      </c>
      <c r="C54">
        <v>1939</v>
      </c>
      <c r="D54">
        <v>1939</v>
      </c>
      <c r="E54" s="8">
        <v>0.29928378531093486</v>
      </c>
      <c r="F54" s="5" t="s">
        <v>21</v>
      </c>
      <c r="G54" s="5" t="s">
        <v>21</v>
      </c>
      <c r="H54" s="15">
        <v>0</v>
      </c>
      <c r="I54">
        <v>3</v>
      </c>
      <c r="J54">
        <v>2</v>
      </c>
      <c r="K54">
        <v>129</v>
      </c>
      <c r="L54">
        <v>20000</v>
      </c>
      <c r="M54">
        <v>8000</v>
      </c>
      <c r="N54" s="8">
        <v>0.0590574</v>
      </c>
      <c r="O54" s="8">
        <v>0.1382717</v>
      </c>
      <c r="P54" s="109">
        <v>-9</v>
      </c>
      <c r="Q54" s="109">
        <v>-9</v>
      </c>
      <c r="R54" s="8">
        <v>0.06764742971018177</v>
      </c>
      <c r="S54" s="109">
        <v>-9</v>
      </c>
      <c r="T54" s="8">
        <v>1776.3531870428421</v>
      </c>
      <c r="U54" s="109">
        <v>-9</v>
      </c>
      <c r="V54" s="8">
        <v>0.0590574</v>
      </c>
      <c r="W54" s="8">
        <v>0.1382717</v>
      </c>
      <c r="X54" s="8">
        <f t="shared" si="1"/>
        <v>0.29928378531093486</v>
      </c>
      <c r="Y54">
        <v>1699970</v>
      </c>
      <c r="Z54">
        <v>-9</v>
      </c>
      <c r="AA54">
        <v>957</v>
      </c>
      <c r="AB54">
        <v>1791</v>
      </c>
    </row>
    <row r="55" spans="1:28" ht="12.75">
      <c r="A55">
        <v>139</v>
      </c>
      <c r="B55" t="s">
        <v>107</v>
      </c>
      <c r="C55">
        <v>1939</v>
      </c>
      <c r="D55">
        <v>1945</v>
      </c>
      <c r="E55" s="8">
        <v>0.9067031136156358</v>
      </c>
      <c r="F55" s="5" t="s">
        <v>21</v>
      </c>
      <c r="G55" s="5" t="s">
        <v>21</v>
      </c>
      <c r="H55" s="15">
        <v>0</v>
      </c>
      <c r="I55">
        <v>5</v>
      </c>
      <c r="J55">
        <v>0</v>
      </c>
      <c r="K55">
        <v>2175</v>
      </c>
      <c r="L55">
        <v>5637000</v>
      </c>
      <c r="M55">
        <v>10639683</v>
      </c>
      <c r="N55" s="8">
        <v>0.1779559</v>
      </c>
      <c r="O55" s="8">
        <v>0.0183111</v>
      </c>
      <c r="P55" s="8">
        <v>0.9187548369677044</v>
      </c>
      <c r="Q55" s="8">
        <v>0.5533850563899373</v>
      </c>
      <c r="R55" s="8">
        <v>0.3016431110616982</v>
      </c>
      <c r="S55" s="8">
        <v>0.026674192885515084</v>
      </c>
      <c r="T55" s="8">
        <v>4363.636363636364</v>
      </c>
      <c r="U55" s="8">
        <v>3521.7163636363634</v>
      </c>
      <c r="V55" s="8">
        <v>0.1363582</v>
      </c>
      <c r="W55" s="8">
        <v>0.7489159</v>
      </c>
      <c r="X55" s="8">
        <f t="shared" si="1"/>
        <v>0.15402935655747754</v>
      </c>
      <c r="Y55">
        <v>12000000</v>
      </c>
      <c r="Z55">
        <v>968472</v>
      </c>
      <c r="AA55">
        <v>2750</v>
      </c>
      <c r="AB55">
        <v>275</v>
      </c>
    </row>
    <row r="56" spans="1:28" ht="12.75">
      <c r="A56">
        <v>142</v>
      </c>
      <c r="B56" t="s">
        <v>42</v>
      </c>
      <c r="C56">
        <v>1939</v>
      </c>
      <c r="D56">
        <v>1940</v>
      </c>
      <c r="E56" s="8">
        <v>0.9871800002572719</v>
      </c>
      <c r="F56" s="5" t="s">
        <v>20</v>
      </c>
      <c r="G56" s="5" t="s">
        <v>20</v>
      </c>
      <c r="H56" s="15">
        <v>1</v>
      </c>
      <c r="I56">
        <v>0</v>
      </c>
      <c r="J56">
        <v>0</v>
      </c>
      <c r="K56">
        <v>104</v>
      </c>
      <c r="L56">
        <v>50000</v>
      </c>
      <c r="M56">
        <v>24900</v>
      </c>
      <c r="N56" s="8">
        <v>0.1381359</v>
      </c>
      <c r="O56" s="8">
        <v>0.0017939</v>
      </c>
      <c r="P56" s="8">
        <v>0.984499218555333</v>
      </c>
      <c r="Q56" s="8">
        <v>0.6437478977254804</v>
      </c>
      <c r="R56" s="8">
        <v>0.16876084591280838</v>
      </c>
      <c r="S56" s="8">
        <v>0.002657112306041456</v>
      </c>
      <c r="T56" s="8">
        <v>3344.9541643376187</v>
      </c>
      <c r="U56" s="8">
        <v>1851.1081081081081</v>
      </c>
      <c r="V56" s="8">
        <v>0.1373449</v>
      </c>
      <c r="W56" s="8">
        <v>0.0033642</v>
      </c>
      <c r="X56" s="8">
        <f t="shared" si="1"/>
        <v>0.9760910985856636</v>
      </c>
      <c r="Y56">
        <v>5984123</v>
      </c>
      <c r="Z56">
        <v>68491</v>
      </c>
      <c r="AA56">
        <v>1789</v>
      </c>
      <c r="AB56">
        <v>37</v>
      </c>
    </row>
    <row r="57" spans="1:28" ht="12.75">
      <c r="A57">
        <v>145</v>
      </c>
      <c r="B57" t="s">
        <v>54</v>
      </c>
      <c r="C57">
        <v>1940</v>
      </c>
      <c r="D57">
        <v>1941</v>
      </c>
      <c r="E57" s="8">
        <v>0.04187408084983803</v>
      </c>
      <c r="F57" s="5" t="s">
        <v>20</v>
      </c>
      <c r="G57" s="5" t="s">
        <v>20</v>
      </c>
      <c r="H57" s="15">
        <v>1</v>
      </c>
      <c r="I57">
        <v>0</v>
      </c>
      <c r="J57">
        <v>0</v>
      </c>
      <c r="K57">
        <v>53</v>
      </c>
      <c r="L57">
        <v>700</v>
      </c>
      <c r="M57">
        <v>700</v>
      </c>
      <c r="N57" s="8">
        <v>0.0033143</v>
      </c>
      <c r="O57" s="8">
        <v>0.0758349</v>
      </c>
      <c r="P57" s="109">
        <v>-9</v>
      </c>
      <c r="Q57" s="109">
        <v>-9</v>
      </c>
      <c r="R57" s="109">
        <v>-9</v>
      </c>
      <c r="S57" s="8">
        <v>0.1696721858654474</v>
      </c>
      <c r="T57" s="109">
        <v>-9</v>
      </c>
      <c r="U57" s="109">
        <v>1141.5524</v>
      </c>
      <c r="V57" s="8">
        <v>0.0035196</v>
      </c>
      <c r="W57" s="8">
        <v>0.0157879</v>
      </c>
      <c r="X57" s="8">
        <f t="shared" si="1"/>
        <v>0.18229185549656868</v>
      </c>
      <c r="Y57">
        <v>10514</v>
      </c>
      <c r="Z57">
        <v>5707762</v>
      </c>
      <c r="AA57">
        <v>-9</v>
      </c>
      <c r="AB57">
        <v>5000</v>
      </c>
    </row>
    <row r="58" spans="1:28" ht="12.75">
      <c r="A58">
        <v>147</v>
      </c>
      <c r="B58" t="s">
        <v>86</v>
      </c>
      <c r="C58">
        <v>1948</v>
      </c>
      <c r="D58">
        <v>1949</v>
      </c>
      <c r="E58" s="8">
        <v>0.1836841097728189</v>
      </c>
      <c r="F58" s="5" t="s">
        <v>5</v>
      </c>
      <c r="G58" s="5" t="s">
        <v>21</v>
      </c>
      <c r="H58" s="15">
        <v>1</v>
      </c>
      <c r="I58">
        <v>0</v>
      </c>
      <c r="J58">
        <v>0</v>
      </c>
      <c r="K58">
        <v>169</v>
      </c>
      <c r="L58">
        <v>1000</v>
      </c>
      <c r="M58">
        <v>1000</v>
      </c>
      <c r="N58" s="8">
        <v>0.0118022</v>
      </c>
      <c r="O58" s="8">
        <v>0.0524505</v>
      </c>
      <c r="P58" s="8">
        <v>0.4183603582235719</v>
      </c>
      <c r="Q58" s="8">
        <v>0.321021416570197</v>
      </c>
      <c r="R58" s="8">
        <v>0.010516924002249043</v>
      </c>
      <c r="S58" s="8">
        <v>0.014621509397381988</v>
      </c>
      <c r="T58" s="8">
        <v>405.33584905660376</v>
      </c>
      <c r="U58" s="8">
        <v>857.3084112149533</v>
      </c>
      <c r="V58" s="8">
        <v>0.0113594</v>
      </c>
      <c r="W58" s="8">
        <v>0.0514099</v>
      </c>
      <c r="X58" s="8">
        <f t="shared" si="1"/>
        <v>0.18097063373336966</v>
      </c>
      <c r="Y58">
        <v>107414</v>
      </c>
      <c r="Z58">
        <v>275196</v>
      </c>
      <c r="AA58">
        <v>265</v>
      </c>
      <c r="AB58">
        <v>321</v>
      </c>
    </row>
    <row r="59" spans="1:28" ht="12.75">
      <c r="A59">
        <v>148</v>
      </c>
      <c r="B59" t="s">
        <v>126</v>
      </c>
      <c r="C59">
        <v>1948</v>
      </c>
      <c r="D59">
        <v>1948</v>
      </c>
      <c r="E59" s="8">
        <v>0.8511948626171176</v>
      </c>
      <c r="F59" s="5" t="s">
        <v>21</v>
      </c>
      <c r="G59" s="5" t="s">
        <v>21</v>
      </c>
      <c r="H59" s="15">
        <v>0</v>
      </c>
      <c r="I59">
        <v>0</v>
      </c>
      <c r="J59">
        <v>1</v>
      </c>
      <c r="K59">
        <v>143</v>
      </c>
      <c r="L59">
        <v>5000</v>
      </c>
      <c r="M59">
        <v>3000</v>
      </c>
      <c r="N59" s="8">
        <v>0.0080855</v>
      </c>
      <c r="O59" s="8">
        <v>0.0014135</v>
      </c>
      <c r="P59" s="8">
        <v>0.5846127749565483</v>
      </c>
      <c r="Q59" s="8">
        <v>0.565209712751494</v>
      </c>
      <c r="R59" s="8">
        <v>0.004930035395707614</v>
      </c>
      <c r="S59" s="8">
        <v>0.003502957530377593</v>
      </c>
      <c r="T59" s="8">
        <v>679.7105263157895</v>
      </c>
      <c r="U59" s="8">
        <v>522.8705882352941</v>
      </c>
      <c r="V59" s="8">
        <v>0.0080855</v>
      </c>
      <c r="W59" s="8">
        <v>0.0014135</v>
      </c>
      <c r="X59" s="8">
        <f t="shared" si="1"/>
        <v>0.8511948626171176</v>
      </c>
      <c r="Y59">
        <v>77487</v>
      </c>
      <c r="Z59">
        <v>44444</v>
      </c>
      <c r="AA59">
        <v>114</v>
      </c>
      <c r="AB59">
        <v>85</v>
      </c>
    </row>
    <row r="60" spans="1:28" ht="12.75">
      <c r="A60">
        <v>151</v>
      </c>
      <c r="B60" t="s">
        <v>109</v>
      </c>
      <c r="C60">
        <v>1950</v>
      </c>
      <c r="D60">
        <v>1953</v>
      </c>
      <c r="E60" s="8">
        <v>0.36052116384257077</v>
      </c>
      <c r="F60" s="5" t="s">
        <v>5</v>
      </c>
      <c r="G60" s="5" t="s">
        <v>7</v>
      </c>
      <c r="H60" s="15">
        <v>0</v>
      </c>
      <c r="I60">
        <v>5</v>
      </c>
      <c r="J60">
        <v>0</v>
      </c>
      <c r="K60">
        <v>1130</v>
      </c>
      <c r="L60">
        <v>739191</v>
      </c>
      <c r="M60">
        <v>170642</v>
      </c>
      <c r="N60" s="8">
        <v>0.0026702</v>
      </c>
      <c r="O60" s="8">
        <v>0.0047363</v>
      </c>
      <c r="P60" s="109">
        <v>-9</v>
      </c>
      <c r="Q60" s="109">
        <v>-9</v>
      </c>
      <c r="R60" s="109">
        <v>-9</v>
      </c>
      <c r="S60" s="8">
        <v>0.0034744540956630223</v>
      </c>
      <c r="T60" s="109">
        <v>-9</v>
      </c>
      <c r="U60" s="109">
        <v>293.57798165137615</v>
      </c>
      <c r="V60" s="8">
        <v>0.0986688</v>
      </c>
      <c r="W60" s="8">
        <v>0.4636958</v>
      </c>
      <c r="X60" s="8">
        <f t="shared" si="1"/>
        <v>0.17545343359094795</v>
      </c>
      <c r="Y60">
        <v>-9</v>
      </c>
      <c r="Z60">
        <v>32000</v>
      </c>
      <c r="AA60">
        <v>120</v>
      </c>
      <c r="AB60">
        <v>109</v>
      </c>
    </row>
    <row r="61" spans="1:28" ht="12.75">
      <c r="A61">
        <v>154</v>
      </c>
      <c r="B61" t="s">
        <v>62</v>
      </c>
      <c r="C61">
        <v>1956</v>
      </c>
      <c r="D61">
        <v>1956</v>
      </c>
      <c r="E61" s="8">
        <v>0.9713255800154276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23</v>
      </c>
      <c r="L61">
        <v>1500</v>
      </c>
      <c r="M61">
        <v>2502</v>
      </c>
      <c r="N61" s="8">
        <v>0.1702454</v>
      </c>
      <c r="O61" s="8">
        <v>0.0050258</v>
      </c>
      <c r="P61" s="8">
        <v>0.9765119913420659</v>
      </c>
      <c r="Q61" s="8">
        <v>0.8413251598199893</v>
      </c>
      <c r="R61" s="8">
        <v>0.26089714404668085</v>
      </c>
      <c r="S61" s="8">
        <v>0.00627534984980245</v>
      </c>
      <c r="T61" s="8">
        <v>5244.981960784314</v>
      </c>
      <c r="U61" s="8">
        <v>989.2093023255813</v>
      </c>
      <c r="V61" s="8">
        <v>0.1702454</v>
      </c>
      <c r="W61" s="8">
        <v>0.0050258</v>
      </c>
      <c r="X61" s="8">
        <f t="shared" si="1"/>
        <v>0.9713255800154276</v>
      </c>
      <c r="Y61">
        <v>26749408</v>
      </c>
      <c r="Z61">
        <v>212680</v>
      </c>
      <c r="AA61">
        <v>5100</v>
      </c>
      <c r="AB61">
        <v>215</v>
      </c>
    </row>
    <row r="62" spans="1:28" ht="12.75">
      <c r="A62">
        <v>157</v>
      </c>
      <c r="B62" t="s">
        <v>112</v>
      </c>
      <c r="C62">
        <v>1956</v>
      </c>
      <c r="D62">
        <v>1956</v>
      </c>
      <c r="E62" s="8">
        <v>0.8147506168212625</v>
      </c>
      <c r="F62" s="5" t="s">
        <v>21</v>
      </c>
      <c r="G62" s="5" t="s">
        <v>21</v>
      </c>
      <c r="H62" s="15">
        <v>0</v>
      </c>
      <c r="I62">
        <v>4</v>
      </c>
      <c r="J62">
        <v>0</v>
      </c>
      <c r="K62">
        <v>9</v>
      </c>
      <c r="L62">
        <v>3000</v>
      </c>
      <c r="M62">
        <v>221</v>
      </c>
      <c r="N62" s="8">
        <v>0.0052175</v>
      </c>
      <c r="O62" s="8">
        <v>0.0011863</v>
      </c>
      <c r="P62" s="8">
        <v>0.6253713296806477</v>
      </c>
      <c r="Q62" s="8">
        <v>0.7844740556093306</v>
      </c>
      <c r="R62" s="8">
        <v>0.0034700400506596767</v>
      </c>
      <c r="S62" s="8">
        <v>0.0020787273551497462</v>
      </c>
      <c r="T62" s="8">
        <v>2563.1075268817203</v>
      </c>
      <c r="U62" s="8">
        <v>704.1866666666666</v>
      </c>
      <c r="V62" s="8">
        <v>0.0052175</v>
      </c>
      <c r="W62" s="8">
        <v>0.0830025</v>
      </c>
      <c r="X62" s="8">
        <f t="shared" si="1"/>
        <v>0.05914191793244162</v>
      </c>
      <c r="Y62">
        <v>238369</v>
      </c>
      <c r="Z62">
        <v>52814</v>
      </c>
      <c r="AA62">
        <v>93</v>
      </c>
      <c r="AB62">
        <v>75</v>
      </c>
    </row>
    <row r="63" spans="1:28" ht="12.75">
      <c r="A63">
        <v>160</v>
      </c>
      <c r="B63" t="s">
        <v>166</v>
      </c>
      <c r="C63">
        <v>1962</v>
      </c>
      <c r="D63">
        <v>1962</v>
      </c>
      <c r="E63" s="8">
        <v>0.6784134036478943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34</v>
      </c>
      <c r="L63">
        <v>500</v>
      </c>
      <c r="M63">
        <v>1353</v>
      </c>
      <c r="N63" s="8">
        <v>0.1038925</v>
      </c>
      <c r="O63" s="8">
        <v>0.0492479</v>
      </c>
      <c r="P63" s="8">
        <v>0.7947868319369089</v>
      </c>
      <c r="Q63" s="8">
        <v>0.7809987361309669</v>
      </c>
      <c r="R63" s="8">
        <v>0.09036723594385046</v>
      </c>
      <c r="S63" s="8">
        <v>0.023332730276807698</v>
      </c>
      <c r="T63" s="8">
        <v>4056.391304347826</v>
      </c>
      <c r="U63" s="8">
        <v>1137.46</v>
      </c>
      <c r="V63" s="8">
        <v>0.1038925</v>
      </c>
      <c r="W63" s="8">
        <v>0.0492479</v>
      </c>
      <c r="X63" s="8">
        <f t="shared" si="1"/>
        <v>0.6784134036478943</v>
      </c>
      <c r="Y63">
        <v>9329700</v>
      </c>
      <c r="Z63">
        <v>909968</v>
      </c>
      <c r="AA63">
        <v>2300</v>
      </c>
      <c r="AB63">
        <v>800</v>
      </c>
    </row>
    <row r="64" spans="1:28" ht="12.75">
      <c r="A64">
        <v>163</v>
      </c>
      <c r="B64" t="s">
        <v>71</v>
      </c>
      <c r="C64">
        <v>1965</v>
      </c>
      <c r="D64">
        <v>1975</v>
      </c>
      <c r="E64" s="8">
        <v>0.018180767131692897</v>
      </c>
      <c r="F64" s="5" t="s">
        <v>20</v>
      </c>
      <c r="G64" s="5" t="s">
        <v>20</v>
      </c>
      <c r="H64" s="15">
        <v>0</v>
      </c>
      <c r="I64">
        <v>4</v>
      </c>
      <c r="J64">
        <v>2</v>
      </c>
      <c r="K64">
        <v>3735</v>
      </c>
      <c r="L64">
        <v>700000</v>
      </c>
      <c r="M64">
        <v>321442</v>
      </c>
      <c r="N64" s="8">
        <v>0.0039942</v>
      </c>
      <c r="O64" s="8">
        <v>0.21569950000000002</v>
      </c>
      <c r="P64" s="8">
        <v>0.028318806958651487</v>
      </c>
      <c r="Q64" s="8">
        <v>0.08307894484962873</v>
      </c>
      <c r="R64" s="8">
        <v>0.007406710396724381</v>
      </c>
      <c r="S64" s="8">
        <v>0.2541406919193046</v>
      </c>
      <c r="T64" s="8">
        <v>1465.5078125</v>
      </c>
      <c r="U64" s="8">
        <v>16174.434716290421</v>
      </c>
      <c r="V64" s="8">
        <v>0.0068374</v>
      </c>
      <c r="W64" s="8">
        <v>0.0075915999999999996</v>
      </c>
      <c r="X64" s="8">
        <f t="shared" si="1"/>
        <v>0.47386513271883013</v>
      </c>
      <c r="Y64">
        <v>375170</v>
      </c>
      <c r="Z64">
        <v>53019797</v>
      </c>
      <c r="AA64">
        <v>256</v>
      </c>
      <c r="AB64">
        <v>3278</v>
      </c>
    </row>
    <row r="65" spans="1:28" ht="12.75">
      <c r="A65">
        <v>166</v>
      </c>
      <c r="B65" t="s">
        <v>83</v>
      </c>
      <c r="C65">
        <v>1965</v>
      </c>
      <c r="D65">
        <v>1965</v>
      </c>
      <c r="E65" s="8">
        <v>0.17617369669069474</v>
      </c>
      <c r="F65" s="5" t="s">
        <v>20</v>
      </c>
      <c r="G65" s="5" t="s">
        <v>7</v>
      </c>
      <c r="H65" s="15">
        <v>1</v>
      </c>
      <c r="I65">
        <v>0</v>
      </c>
      <c r="J65">
        <v>0</v>
      </c>
      <c r="K65">
        <v>50</v>
      </c>
      <c r="L65">
        <v>3800</v>
      </c>
      <c r="M65">
        <v>3261</v>
      </c>
      <c r="N65" s="8">
        <v>0.0111593</v>
      </c>
      <c r="O65" s="8">
        <v>0.0521833</v>
      </c>
      <c r="P65" s="8">
        <v>0.18620677408897685</v>
      </c>
      <c r="Q65" s="8">
        <v>0.5112609560901854</v>
      </c>
      <c r="R65" s="8">
        <v>0.008088848882169852</v>
      </c>
      <c r="S65" s="8">
        <v>0.035351294054330865</v>
      </c>
      <c r="T65" s="8">
        <v>1546.9747292418772</v>
      </c>
      <c r="U65" s="8">
        <v>1478.827868852459</v>
      </c>
      <c r="V65" s="8">
        <v>0.0111593</v>
      </c>
      <c r="W65" s="8">
        <v>0.0521833</v>
      </c>
      <c r="X65" s="8">
        <f t="shared" si="1"/>
        <v>0.17617369669069474</v>
      </c>
      <c r="Y65">
        <v>428512</v>
      </c>
      <c r="Z65">
        <v>1804170</v>
      </c>
      <c r="AA65">
        <v>277</v>
      </c>
      <c r="AB65">
        <v>1220</v>
      </c>
    </row>
    <row r="66" spans="1:28" ht="12.75">
      <c r="A66">
        <v>169</v>
      </c>
      <c r="B66" t="s">
        <v>127</v>
      </c>
      <c r="C66">
        <v>1967</v>
      </c>
      <c r="D66">
        <v>1967</v>
      </c>
      <c r="E66" s="8">
        <v>0.8473669278705525</v>
      </c>
      <c r="F66" s="5" t="s">
        <v>21</v>
      </c>
      <c r="G66" s="5" t="s">
        <v>21</v>
      </c>
      <c r="H66" s="15">
        <v>0</v>
      </c>
      <c r="I66">
        <v>0</v>
      </c>
      <c r="J66">
        <v>1</v>
      </c>
      <c r="K66">
        <v>6</v>
      </c>
      <c r="L66">
        <v>18600</v>
      </c>
      <c r="M66">
        <v>1000</v>
      </c>
      <c r="N66" s="8">
        <v>0.0086617</v>
      </c>
      <c r="O66" s="8">
        <v>0.0015602</v>
      </c>
      <c r="P66" s="8">
        <v>0.769652223787309</v>
      </c>
      <c r="Q66" s="8">
        <v>0.24509953524689612</v>
      </c>
      <c r="R66" s="8">
        <v>0.009652927626595146</v>
      </c>
      <c r="S66" s="8">
        <v>0.0028890066760109915</v>
      </c>
      <c r="T66" s="8">
        <v>2128.225</v>
      </c>
      <c r="U66" s="8">
        <v>6554.88</v>
      </c>
      <c r="V66" s="8">
        <v>0.0086617</v>
      </c>
      <c r="W66" s="8">
        <v>0.0015602</v>
      </c>
      <c r="X66" s="8">
        <f aca="true" t="shared" si="2" ref="X66:X80">rel(V66,W66)</f>
        <v>0.8473669278705525</v>
      </c>
      <c r="Y66">
        <v>766161</v>
      </c>
      <c r="Z66">
        <v>491616</v>
      </c>
      <c r="AA66">
        <v>360</v>
      </c>
      <c r="AB66">
        <v>75</v>
      </c>
    </row>
    <row r="67" spans="1:28" ht="12.75">
      <c r="A67">
        <v>172</v>
      </c>
      <c r="B67" t="s">
        <v>167</v>
      </c>
      <c r="C67">
        <v>1969</v>
      </c>
      <c r="D67">
        <v>1970</v>
      </c>
      <c r="E67" s="8">
        <v>0.7869404082593094</v>
      </c>
      <c r="F67" s="5" t="s">
        <v>5</v>
      </c>
      <c r="G67" s="5" t="s">
        <v>7</v>
      </c>
      <c r="H67" s="15">
        <v>1</v>
      </c>
      <c r="I67">
        <v>0</v>
      </c>
      <c r="J67">
        <v>0</v>
      </c>
      <c r="K67">
        <v>520</v>
      </c>
      <c r="L67">
        <v>5000</v>
      </c>
      <c r="M67">
        <v>368</v>
      </c>
      <c r="N67" s="8">
        <v>0.0066886</v>
      </c>
      <c r="O67" s="8">
        <v>0.0018109</v>
      </c>
      <c r="P67" s="8">
        <v>0.6580038690116438</v>
      </c>
      <c r="Q67" s="8">
        <v>0.3837711064840549</v>
      </c>
      <c r="R67" s="8">
        <v>0.006838513604530384</v>
      </c>
      <c r="S67" s="8">
        <v>0.0035543031045904747</v>
      </c>
      <c r="T67" s="8">
        <v>4239.830434782609</v>
      </c>
      <c r="U67" s="8">
        <v>6807.98</v>
      </c>
      <c r="V67" s="8">
        <v>0.0069352</v>
      </c>
      <c r="W67" s="8">
        <v>0.0019499</v>
      </c>
      <c r="X67" s="8">
        <f t="shared" si="2"/>
        <v>0.7805427063285726</v>
      </c>
      <c r="Y67">
        <v>975161</v>
      </c>
      <c r="Z67">
        <v>680798</v>
      </c>
      <c r="AA67">
        <v>230</v>
      </c>
      <c r="AB67">
        <v>100</v>
      </c>
    </row>
    <row r="68" spans="1:28" ht="12.75">
      <c r="A68">
        <v>175</v>
      </c>
      <c r="B68" t="s">
        <v>168</v>
      </c>
      <c r="C68">
        <v>1969</v>
      </c>
      <c r="D68">
        <v>1969</v>
      </c>
      <c r="E68" s="8">
        <v>0.4169141785211818</v>
      </c>
      <c r="F68" s="5" t="s">
        <v>21</v>
      </c>
      <c r="G68" s="5" t="s">
        <v>7</v>
      </c>
      <c r="H68" s="15">
        <v>1</v>
      </c>
      <c r="I68">
        <v>0</v>
      </c>
      <c r="J68">
        <v>0</v>
      </c>
      <c r="K68">
        <v>5</v>
      </c>
      <c r="L68">
        <v>1200</v>
      </c>
      <c r="M68">
        <v>700</v>
      </c>
      <c r="N68" s="8">
        <v>0.0002667</v>
      </c>
      <c r="O68" s="8">
        <v>0.000373</v>
      </c>
      <c r="P68" s="8">
        <v>0.5676543299380361</v>
      </c>
      <c r="Q68" s="8">
        <v>0.31113058720420683</v>
      </c>
      <c r="R68" s="8">
        <v>0.00013690459585769787</v>
      </c>
      <c r="S68" s="8">
        <v>0.00010427139565220932</v>
      </c>
      <c r="T68" s="8">
        <v>1183.3333333333333</v>
      </c>
      <c r="U68" s="8">
        <v>2620</v>
      </c>
      <c r="V68" s="8">
        <v>0.0002667</v>
      </c>
      <c r="W68" s="8">
        <v>0.000373</v>
      </c>
      <c r="X68" s="8">
        <f t="shared" si="2"/>
        <v>0.4169141785211818</v>
      </c>
      <c r="Y68">
        <v>7100</v>
      </c>
      <c r="Z68">
        <v>10480</v>
      </c>
      <c r="AA68">
        <v>6</v>
      </c>
      <c r="AB68">
        <v>4</v>
      </c>
    </row>
    <row r="69" spans="1:28" ht="12.75">
      <c r="A69">
        <v>178</v>
      </c>
      <c r="B69" t="s">
        <v>169</v>
      </c>
      <c r="C69">
        <v>1971</v>
      </c>
      <c r="D69">
        <v>1971</v>
      </c>
      <c r="E69" s="8">
        <v>0.8598971805483704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15</v>
      </c>
      <c r="L69">
        <v>8000</v>
      </c>
      <c r="M69">
        <v>3000</v>
      </c>
      <c r="N69" s="8">
        <v>0.0531898</v>
      </c>
      <c r="O69" s="8">
        <v>0.0086662</v>
      </c>
      <c r="P69" s="8">
        <v>0.7860613803730082</v>
      </c>
      <c r="Q69" s="8">
        <v>0.40668998844106125</v>
      </c>
      <c r="R69" s="8">
        <v>0.035129345112699877</v>
      </c>
      <c r="S69" s="8">
        <v>0.009560988224920672</v>
      </c>
      <c r="T69" s="8">
        <v>1233.8525641025642</v>
      </c>
      <c r="U69" s="8">
        <v>1800.0371287128712</v>
      </c>
      <c r="V69" s="8">
        <v>0.0531898</v>
      </c>
      <c r="W69" s="8">
        <v>0.0086662</v>
      </c>
      <c r="X69" s="8">
        <f t="shared" si="2"/>
        <v>0.8598971805483704</v>
      </c>
      <c r="Y69">
        <v>1924810</v>
      </c>
      <c r="Z69">
        <v>727215</v>
      </c>
      <c r="AA69">
        <v>1560</v>
      </c>
      <c r="AB69">
        <v>404</v>
      </c>
    </row>
    <row r="70" spans="1:28" ht="12.75">
      <c r="A70">
        <v>181</v>
      </c>
      <c r="B70" t="s">
        <v>114</v>
      </c>
      <c r="C70">
        <v>1973</v>
      </c>
      <c r="D70">
        <v>1973</v>
      </c>
      <c r="E70" s="8">
        <v>0.8019412097638516</v>
      </c>
      <c r="F70" s="5" t="s">
        <v>21</v>
      </c>
      <c r="G70" s="5" t="s">
        <v>7</v>
      </c>
      <c r="H70" s="15">
        <v>0</v>
      </c>
      <c r="I70">
        <v>3</v>
      </c>
      <c r="J70">
        <v>1</v>
      </c>
      <c r="K70">
        <v>19</v>
      </c>
      <c r="L70">
        <v>13401</v>
      </c>
      <c r="M70">
        <v>3000</v>
      </c>
      <c r="N70" s="8">
        <v>0.0133188</v>
      </c>
      <c r="O70" s="8">
        <v>0.0032894</v>
      </c>
      <c r="P70" s="8">
        <v>0.7092941999961523</v>
      </c>
      <c r="Q70" s="8">
        <v>0.22451963160210653</v>
      </c>
      <c r="R70" s="8">
        <v>0.019110060780675914</v>
      </c>
      <c r="S70" s="8">
        <v>0.007832300768001038</v>
      </c>
      <c r="T70" s="8">
        <v>6952.38524590164</v>
      </c>
      <c r="U70" s="8">
        <v>24013.215384615385</v>
      </c>
      <c r="V70" s="8">
        <v>0.0181873</v>
      </c>
      <c r="W70" s="8">
        <v>0.0032894</v>
      </c>
      <c r="X70" s="8">
        <f t="shared" si="2"/>
        <v>0.8468386670205384</v>
      </c>
      <c r="Y70">
        <v>4240955</v>
      </c>
      <c r="Z70">
        <v>3121718</v>
      </c>
      <c r="AA70">
        <v>610</v>
      </c>
      <c r="AB70">
        <v>130</v>
      </c>
    </row>
    <row r="71" spans="1:28" ht="12.75">
      <c r="A71">
        <v>184</v>
      </c>
      <c r="B71" t="s">
        <v>46</v>
      </c>
      <c r="C71">
        <v>1974</v>
      </c>
      <c r="D71">
        <v>1974</v>
      </c>
      <c r="E71" s="8">
        <v>0.9834900895643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13</v>
      </c>
      <c r="L71">
        <v>1000</v>
      </c>
      <c r="M71">
        <v>500</v>
      </c>
      <c r="N71" s="8">
        <v>0.0087627</v>
      </c>
      <c r="O71" s="8">
        <v>0.0001471</v>
      </c>
      <c r="P71" s="8">
        <v>0.9815898913066189</v>
      </c>
      <c r="Q71" s="8">
        <v>0.542426844878507</v>
      </c>
      <c r="R71" s="8">
        <v>0.012407029930862106</v>
      </c>
      <c r="S71" s="8">
        <v>0.00023269877941097707</v>
      </c>
      <c r="T71" s="8">
        <v>1980.3362369337979</v>
      </c>
      <c r="U71" s="8">
        <v>1670.5454545454545</v>
      </c>
      <c r="V71" s="8">
        <v>0.0087627</v>
      </c>
      <c r="W71" s="8">
        <v>0.0001471</v>
      </c>
      <c r="X71" s="8">
        <f t="shared" si="2"/>
        <v>0.9834900895643</v>
      </c>
      <c r="Y71">
        <v>1136713</v>
      </c>
      <c r="Z71">
        <v>18376</v>
      </c>
      <c r="AA71">
        <v>574</v>
      </c>
      <c r="AB71">
        <v>11</v>
      </c>
    </row>
    <row r="72" spans="1:28" ht="12.75">
      <c r="A72">
        <v>187</v>
      </c>
      <c r="B72" t="s">
        <v>170</v>
      </c>
      <c r="C72">
        <v>1975</v>
      </c>
      <c r="D72">
        <v>1979</v>
      </c>
      <c r="E72" s="8">
        <v>0.8918309050830214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1348</v>
      </c>
      <c r="L72">
        <v>3000</v>
      </c>
      <c r="M72">
        <v>5000</v>
      </c>
      <c r="N72" s="8">
        <v>0.0068374</v>
      </c>
      <c r="O72" s="8">
        <v>0.0008293</v>
      </c>
      <c r="P72" s="109">
        <v>-9</v>
      </c>
      <c r="Q72" s="109">
        <v>-9</v>
      </c>
      <c r="R72" s="109">
        <v>-9</v>
      </c>
      <c r="S72" s="8">
        <v>0.0012569114471821618</v>
      </c>
      <c r="T72" s="109">
        <v>-9</v>
      </c>
      <c r="U72" s="109">
        <v>1080.774193548387</v>
      </c>
      <c r="V72" s="8">
        <v>0.0089528</v>
      </c>
      <c r="W72" s="8">
        <v>0.0004883</v>
      </c>
      <c r="X72" s="8">
        <f t="shared" si="2"/>
        <v>0.9482793318575166</v>
      </c>
      <c r="Y72">
        <v>-9</v>
      </c>
      <c r="Z72">
        <v>67008</v>
      </c>
      <c r="AA72">
        <v>643</v>
      </c>
      <c r="AB72">
        <v>62</v>
      </c>
    </row>
    <row r="73" spans="1:28" ht="12.75">
      <c r="A73">
        <v>189</v>
      </c>
      <c r="B73" t="s">
        <v>81</v>
      </c>
      <c r="C73">
        <v>1977</v>
      </c>
      <c r="D73">
        <v>1978</v>
      </c>
      <c r="E73" s="8">
        <v>0.1006129310601327</v>
      </c>
      <c r="F73" s="5" t="s">
        <v>21</v>
      </c>
      <c r="G73" s="5" t="s">
        <v>21</v>
      </c>
      <c r="H73" s="15">
        <v>0</v>
      </c>
      <c r="I73">
        <v>0</v>
      </c>
      <c r="J73">
        <v>2</v>
      </c>
      <c r="K73">
        <v>226</v>
      </c>
      <c r="L73">
        <v>3500</v>
      </c>
      <c r="M73">
        <v>2500</v>
      </c>
      <c r="N73" s="8">
        <v>0.0006763</v>
      </c>
      <c r="O73" s="8">
        <v>0.0060455000000000005</v>
      </c>
      <c r="P73" s="8">
        <v>0.10310750664988895</v>
      </c>
      <c r="Q73" s="8">
        <v>0.21962097026563343</v>
      </c>
      <c r="R73" s="8">
        <v>0.001061333552139121</v>
      </c>
      <c r="S73" s="8">
        <v>0.009232131847455662</v>
      </c>
      <c r="T73" s="8">
        <v>599.4528301886793</v>
      </c>
      <c r="U73" s="8">
        <v>2130.035294117647</v>
      </c>
      <c r="V73" s="8">
        <v>0.0006953</v>
      </c>
      <c r="W73" s="8">
        <v>0.0061741</v>
      </c>
      <c r="X73" s="8">
        <f t="shared" si="2"/>
        <v>0.10121699129472735</v>
      </c>
      <c r="Y73">
        <v>31771</v>
      </c>
      <c r="Z73">
        <v>905265</v>
      </c>
      <c r="AA73">
        <v>53</v>
      </c>
      <c r="AB73">
        <v>425</v>
      </c>
    </row>
    <row r="74" spans="1:28" ht="12.75">
      <c r="A74">
        <v>190</v>
      </c>
      <c r="B74" t="s">
        <v>115</v>
      </c>
      <c r="C74">
        <v>1978</v>
      </c>
      <c r="D74">
        <v>1979</v>
      </c>
      <c r="E74" s="8">
        <v>0.6576725820360368</v>
      </c>
      <c r="F74" s="5" t="s">
        <v>21</v>
      </c>
      <c r="G74" s="5" t="s">
        <v>21</v>
      </c>
      <c r="H74" s="15">
        <v>0</v>
      </c>
      <c r="I74">
        <v>0</v>
      </c>
      <c r="J74">
        <v>1</v>
      </c>
      <c r="K74">
        <v>165</v>
      </c>
      <c r="L74">
        <v>2000</v>
      </c>
      <c r="M74">
        <v>1000</v>
      </c>
      <c r="N74" s="8">
        <v>0.0028981</v>
      </c>
      <c r="O74" s="8">
        <v>0.0015085</v>
      </c>
      <c r="P74" s="8">
        <v>0.7296335083936075</v>
      </c>
      <c r="Q74" s="8">
        <v>0.9245380675942227</v>
      </c>
      <c r="R74" s="8">
        <v>0.003921316525582207</v>
      </c>
      <c r="S74" s="8">
        <v>0.0014530481115567118</v>
      </c>
      <c r="T74" s="8">
        <v>51518.07142857143</v>
      </c>
      <c r="U74" s="8">
        <v>4204.9682539682535</v>
      </c>
      <c r="V74" s="8">
        <v>0.0029673</v>
      </c>
      <c r="W74" s="8">
        <v>0.0014417</v>
      </c>
      <c r="X74" s="8">
        <f t="shared" si="2"/>
        <v>0.6730097527784078</v>
      </c>
      <c r="Y74">
        <v>2885012</v>
      </c>
      <c r="Z74">
        <v>264913</v>
      </c>
      <c r="AA74">
        <v>56</v>
      </c>
      <c r="AB74">
        <v>63</v>
      </c>
    </row>
    <row r="75" spans="1:28" ht="12.75">
      <c r="A75">
        <v>193</v>
      </c>
      <c r="B75" t="s">
        <v>171</v>
      </c>
      <c r="C75">
        <v>1979</v>
      </c>
      <c r="D75">
        <v>1979</v>
      </c>
      <c r="E75" s="8">
        <v>0.9294567425353907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22</v>
      </c>
      <c r="L75">
        <v>13000</v>
      </c>
      <c r="M75">
        <v>8000</v>
      </c>
      <c r="N75" s="8">
        <v>0.1179594</v>
      </c>
      <c r="O75" s="8">
        <v>0.0089528</v>
      </c>
      <c r="P75" s="109">
        <v>-9</v>
      </c>
      <c r="Q75" s="109">
        <v>-9</v>
      </c>
      <c r="R75" s="8">
        <v>0.1129235189479403</v>
      </c>
      <c r="S75" s="109">
        <v>-9</v>
      </c>
      <c r="T75" s="8">
        <v>6521.739130434783</v>
      </c>
      <c r="U75" s="109">
        <v>-9</v>
      </c>
      <c r="V75" s="8">
        <v>0.1179594</v>
      </c>
      <c r="W75" s="8">
        <v>0.0089528</v>
      </c>
      <c r="X75" s="8">
        <f t="shared" si="2"/>
        <v>0.9294567425353907</v>
      </c>
      <c r="Y75">
        <v>30000000</v>
      </c>
      <c r="Z75">
        <v>-9</v>
      </c>
      <c r="AA75">
        <v>4600</v>
      </c>
      <c r="AB75">
        <v>650</v>
      </c>
    </row>
    <row r="76" spans="1:28" ht="12.75">
      <c r="A76">
        <v>199</v>
      </c>
      <c r="B76" t="s">
        <v>172</v>
      </c>
      <c r="C76">
        <v>1980</v>
      </c>
      <c r="D76">
        <v>1988</v>
      </c>
      <c r="E76" s="8">
        <v>0.41831632108688693</v>
      </c>
      <c r="F76" s="5" t="s">
        <v>5</v>
      </c>
      <c r="G76" s="5" t="s">
        <v>21</v>
      </c>
      <c r="H76" s="15">
        <v>1</v>
      </c>
      <c r="I76">
        <v>0</v>
      </c>
      <c r="J76">
        <v>0</v>
      </c>
      <c r="K76">
        <v>2890</v>
      </c>
      <c r="L76">
        <v>500000</v>
      </c>
      <c r="M76">
        <v>750000</v>
      </c>
      <c r="N76" s="8">
        <v>0.0058809</v>
      </c>
      <c r="O76" s="8">
        <v>0.0081776</v>
      </c>
      <c r="P76" s="8">
        <v>0.5612761853818515</v>
      </c>
      <c r="Q76" s="8">
        <v>0.41495688305329353</v>
      </c>
      <c r="R76" s="8">
        <v>0.010711428557895962</v>
      </c>
      <c r="S76" s="8">
        <v>0.008372631726273557</v>
      </c>
      <c r="T76" s="8">
        <v>7876.232558139535</v>
      </c>
      <c r="U76" s="8">
        <v>11104.613114754098</v>
      </c>
      <c r="V76" s="8">
        <v>0.0110404</v>
      </c>
      <c r="W76" s="8">
        <v>0.011609</v>
      </c>
      <c r="X76" s="8">
        <f t="shared" si="2"/>
        <v>0.48744779111146436</v>
      </c>
      <c r="Y76">
        <v>3386780</v>
      </c>
      <c r="Z76">
        <v>3386907</v>
      </c>
      <c r="AA76">
        <v>430</v>
      </c>
      <c r="AB76">
        <v>305</v>
      </c>
    </row>
    <row r="77" spans="1:28" ht="12.75">
      <c r="A77">
        <v>202</v>
      </c>
      <c r="B77" t="s">
        <v>88</v>
      </c>
      <c r="C77">
        <v>1982</v>
      </c>
      <c r="D77">
        <v>1982</v>
      </c>
      <c r="E77" s="8">
        <v>0.22706536436795188</v>
      </c>
      <c r="F77" s="5" t="s">
        <v>21</v>
      </c>
      <c r="G77" s="5" t="s">
        <v>21</v>
      </c>
      <c r="H77" s="15">
        <v>1</v>
      </c>
      <c r="I77">
        <v>0</v>
      </c>
      <c r="J77">
        <v>0</v>
      </c>
      <c r="K77">
        <v>88</v>
      </c>
      <c r="L77">
        <v>655</v>
      </c>
      <c r="M77">
        <v>255</v>
      </c>
      <c r="N77" s="8">
        <v>0.0069185</v>
      </c>
      <c r="O77" s="8">
        <v>0.0235507</v>
      </c>
      <c r="P77" s="8">
        <v>0.212468875035466</v>
      </c>
      <c r="Q77" s="8">
        <v>0.24724821688433588</v>
      </c>
      <c r="R77" s="8">
        <v>0.005926335791183584</v>
      </c>
      <c r="S77" s="8">
        <v>0.021966388685257215</v>
      </c>
      <c r="T77" s="8">
        <v>23697.14285714286</v>
      </c>
      <c r="U77" s="8">
        <v>72146.39104477612</v>
      </c>
      <c r="V77" s="8">
        <v>0.0069185</v>
      </c>
      <c r="W77" s="8">
        <v>0.0235507</v>
      </c>
      <c r="X77" s="8">
        <f t="shared" si="2"/>
        <v>0.22706536436795188</v>
      </c>
      <c r="Y77">
        <v>4147000</v>
      </c>
      <c r="Z77">
        <v>24169041</v>
      </c>
      <c r="AA77">
        <v>175</v>
      </c>
      <c r="AB77">
        <v>335</v>
      </c>
    </row>
    <row r="78" spans="1:28" ht="12.75">
      <c r="A78">
        <v>205</v>
      </c>
      <c r="B78" t="s">
        <v>173</v>
      </c>
      <c r="C78">
        <v>1982</v>
      </c>
      <c r="D78">
        <v>1982</v>
      </c>
      <c r="E78" s="8">
        <v>0.4783993989397966</v>
      </c>
      <c r="F78" s="5" t="s">
        <v>5</v>
      </c>
      <c r="G78" s="5" t="s">
        <v>7</v>
      </c>
      <c r="H78" s="15">
        <v>1</v>
      </c>
      <c r="I78">
        <v>0</v>
      </c>
      <c r="J78">
        <v>0</v>
      </c>
      <c r="K78">
        <v>138</v>
      </c>
      <c r="L78">
        <v>1000</v>
      </c>
      <c r="M78">
        <v>235</v>
      </c>
      <c r="N78" s="8">
        <v>0.0034384</v>
      </c>
      <c r="O78" s="8">
        <v>0.0037489</v>
      </c>
      <c r="P78" s="8">
        <v>0.4393321966701224</v>
      </c>
      <c r="Q78" s="8">
        <v>0.17445383687699265</v>
      </c>
      <c r="R78" s="8">
        <v>0.007174890809203086</v>
      </c>
      <c r="S78" s="8">
        <v>0.00915646588075614</v>
      </c>
      <c r="T78" s="8">
        <v>8495.353333333333</v>
      </c>
      <c r="U78" s="8">
        <v>40201.50243902439</v>
      </c>
      <c r="V78" s="8">
        <v>0.0034384</v>
      </c>
      <c r="W78" s="8">
        <v>0.0037489</v>
      </c>
      <c r="X78" s="8">
        <f t="shared" si="2"/>
        <v>0.4783993989397966</v>
      </c>
      <c r="Y78">
        <v>2548606</v>
      </c>
      <c r="Z78">
        <v>8241308</v>
      </c>
      <c r="AA78">
        <v>300</v>
      </c>
      <c r="AB78">
        <v>205</v>
      </c>
    </row>
    <row r="79" spans="1:28" ht="12.75">
      <c r="A79">
        <v>208</v>
      </c>
      <c r="B79" t="s">
        <v>171</v>
      </c>
      <c r="C79">
        <v>1987</v>
      </c>
      <c r="D79">
        <v>1987</v>
      </c>
      <c r="E79" s="8">
        <v>0.8930262159086979</v>
      </c>
      <c r="F79" s="5" t="s">
        <v>5</v>
      </c>
      <c r="G79" s="5" t="s">
        <v>7</v>
      </c>
      <c r="H79" s="15">
        <v>1</v>
      </c>
      <c r="I79">
        <v>0</v>
      </c>
      <c r="J79">
        <v>0</v>
      </c>
      <c r="K79">
        <v>33</v>
      </c>
      <c r="L79">
        <v>1800</v>
      </c>
      <c r="M79">
        <v>2200</v>
      </c>
      <c r="N79" s="8">
        <v>0.1084675</v>
      </c>
      <c r="O79" s="8">
        <v>0.0129931</v>
      </c>
      <c r="P79" s="109">
        <v>-9</v>
      </c>
      <c r="Q79" s="109">
        <v>-9</v>
      </c>
      <c r="R79" s="8">
        <v>0.06544879904047587</v>
      </c>
      <c r="S79" s="109">
        <v>-9</v>
      </c>
      <c r="T79" s="8">
        <v>1597.7337110481587</v>
      </c>
      <c r="U79" s="109">
        <v>-9</v>
      </c>
      <c r="V79" s="8">
        <v>0.1084675</v>
      </c>
      <c r="W79" s="8">
        <v>0.0129931</v>
      </c>
      <c r="X79" s="8">
        <f t="shared" si="2"/>
        <v>0.8930262159086979</v>
      </c>
      <c r="Y79">
        <v>5640000</v>
      </c>
      <c r="Z79">
        <v>-9</v>
      </c>
      <c r="AA79">
        <v>3530</v>
      </c>
      <c r="AB79">
        <v>1260</v>
      </c>
    </row>
    <row r="80" spans="1:28" ht="12.75">
      <c r="A80">
        <v>211</v>
      </c>
      <c r="B80" t="s">
        <v>116</v>
      </c>
      <c r="C80">
        <v>1990</v>
      </c>
      <c r="D80">
        <v>1991</v>
      </c>
      <c r="E80" s="8">
        <v>0.7805092240045198</v>
      </c>
      <c r="F80" s="5" t="s">
        <v>21</v>
      </c>
      <c r="G80" s="5" t="s">
        <v>21</v>
      </c>
      <c r="H80" s="15">
        <v>0</v>
      </c>
      <c r="I80">
        <v>4</v>
      </c>
      <c r="J80">
        <v>0</v>
      </c>
      <c r="K80">
        <v>253</v>
      </c>
      <c r="L80">
        <v>25000</v>
      </c>
      <c r="M80">
        <v>1343</v>
      </c>
      <c r="N80" s="8">
        <v>0.0127095</v>
      </c>
      <c r="O80" s="8">
        <v>0.0035741</v>
      </c>
      <c r="P80" s="8">
        <v>0.7884985470262836</v>
      </c>
      <c r="Q80" s="8">
        <v>0.0032989823895536057</v>
      </c>
      <c r="R80" s="8">
        <v>0.029616402068182415</v>
      </c>
      <c r="S80" s="8">
        <v>0.007944100966194375</v>
      </c>
      <c r="T80" s="8">
        <v>6194.244604316546</v>
      </c>
      <c r="U80" s="8">
        <v>1871428.5714285714</v>
      </c>
      <c r="V80" s="8">
        <v>0.0083543</v>
      </c>
      <c r="W80" s="8">
        <v>0.0678064</v>
      </c>
      <c r="X80" s="8">
        <f t="shared" si="2"/>
        <v>0.1096930569178067</v>
      </c>
      <c r="Y80">
        <v>8610000</v>
      </c>
      <c r="Z80">
        <v>13100000</v>
      </c>
      <c r="AA80">
        <v>1390</v>
      </c>
      <c r="AB80">
        <v>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S133"/>
  <sheetViews>
    <sheetView zoomScale="75" zoomScaleNormal="75" workbookViewId="0" topLeftCell="A1">
      <pane xSplit="1" ySplit="1" topLeftCell="G8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05" sqref="L105"/>
    </sheetView>
  </sheetViews>
  <sheetFormatPr defaultColWidth="9.140625" defaultRowHeight="12.75"/>
  <cols>
    <col min="1" max="1" width="5.57421875" style="117" customWidth="1"/>
    <col min="2" max="2" width="5.00390625" style="117" customWidth="1"/>
    <col min="3" max="3" width="23.8515625" style="117" customWidth="1"/>
    <col min="4" max="4" width="6.57421875" style="117" customWidth="1"/>
    <col min="5" max="5" width="10.421875" style="117" customWidth="1"/>
    <col min="6" max="6" width="9.57421875" style="117" customWidth="1"/>
    <col min="7" max="8" width="10.140625" style="117" customWidth="1"/>
    <col min="9" max="9" width="10.00390625" style="117" customWidth="1"/>
    <col min="10" max="10" width="9.8515625" style="117" customWidth="1"/>
    <col min="11" max="11" width="10.421875" style="117" customWidth="1"/>
    <col min="12" max="12" width="8.8515625" style="117" bestFit="1" customWidth="1"/>
    <col min="13" max="13" width="14.28125" style="117" customWidth="1"/>
    <col min="14" max="14" width="21.57421875" style="117" customWidth="1"/>
    <col min="15" max="15" width="16.421875" style="117" customWidth="1"/>
    <col min="16" max="16" width="16.421875" style="0" customWidth="1"/>
    <col min="17" max="18" width="16.28125" style="0" customWidth="1"/>
  </cols>
  <sheetData>
    <row r="1" spans="1:19" s="116" customFormat="1" ht="38.25">
      <c r="A1" s="143" t="s">
        <v>2</v>
      </c>
      <c r="B1" s="143" t="s">
        <v>6</v>
      </c>
      <c r="C1" s="143" t="s">
        <v>423</v>
      </c>
      <c r="D1" s="143" t="s">
        <v>120</v>
      </c>
      <c r="E1" s="144" t="s">
        <v>300</v>
      </c>
      <c r="F1" s="144" t="s">
        <v>301</v>
      </c>
      <c r="G1" s="144" t="s">
        <v>302</v>
      </c>
      <c r="H1" s="144" t="s">
        <v>303</v>
      </c>
      <c r="I1" s="144" t="s">
        <v>304</v>
      </c>
      <c r="J1" s="144" t="s">
        <v>305</v>
      </c>
      <c r="K1" s="144" t="s">
        <v>306</v>
      </c>
      <c r="L1" s="114" t="s">
        <v>19</v>
      </c>
      <c r="M1" s="114" t="s">
        <v>22</v>
      </c>
      <c r="N1" s="115" t="s">
        <v>307</v>
      </c>
      <c r="O1" s="115" t="s">
        <v>308</v>
      </c>
      <c r="P1" s="115" t="s">
        <v>309</v>
      </c>
      <c r="Q1" s="129" t="s">
        <v>425</v>
      </c>
      <c r="R1" s="116" t="s">
        <v>376</v>
      </c>
      <c r="S1" s="116" t="s">
        <v>377</v>
      </c>
    </row>
    <row r="2" spans="1:17" ht="12.75">
      <c r="A2" s="146">
        <v>1</v>
      </c>
      <c r="B2" s="146">
        <v>89</v>
      </c>
      <c r="C2" s="146" t="s">
        <v>141</v>
      </c>
      <c r="D2" s="146">
        <v>1823</v>
      </c>
      <c r="E2" s="145" t="s">
        <v>55</v>
      </c>
      <c r="F2" s="145" t="s">
        <v>55</v>
      </c>
      <c r="G2" s="145" t="s">
        <v>55</v>
      </c>
      <c r="H2" s="145" t="s">
        <v>55</v>
      </c>
      <c r="I2" s="145" t="s">
        <v>98</v>
      </c>
      <c r="J2" s="145"/>
      <c r="K2" s="145"/>
      <c r="L2" s="118" t="s">
        <v>20</v>
      </c>
      <c r="M2" s="118" t="s">
        <v>20</v>
      </c>
      <c r="N2" s="119" t="s">
        <v>20</v>
      </c>
      <c r="O2" s="119" t="s">
        <v>20</v>
      </c>
      <c r="P2" s="120" t="s">
        <v>20</v>
      </c>
      <c r="Q2" s="120" t="s">
        <v>20</v>
      </c>
    </row>
    <row r="3" spans="1:17" ht="12.75">
      <c r="A3" s="146">
        <v>4</v>
      </c>
      <c r="B3" s="146">
        <v>189</v>
      </c>
      <c r="C3" s="146" t="s">
        <v>142</v>
      </c>
      <c r="D3" s="146">
        <v>1828</v>
      </c>
      <c r="E3" s="145" t="s">
        <v>43</v>
      </c>
      <c r="F3" s="145" t="s">
        <v>43</v>
      </c>
      <c r="G3" s="145" t="s">
        <v>43</v>
      </c>
      <c r="H3" s="145" t="s">
        <v>43</v>
      </c>
      <c r="I3" s="145" t="s">
        <v>47</v>
      </c>
      <c r="J3" s="145" t="s">
        <v>310</v>
      </c>
      <c r="K3" s="145" t="s">
        <v>310</v>
      </c>
      <c r="L3" s="118" t="s">
        <v>20</v>
      </c>
      <c r="M3" s="118" t="s">
        <v>20</v>
      </c>
      <c r="N3" s="119" t="s">
        <v>20</v>
      </c>
      <c r="O3" s="119" t="s">
        <v>20</v>
      </c>
      <c r="P3" s="120" t="s">
        <v>20</v>
      </c>
      <c r="Q3" s="120" t="s">
        <v>20</v>
      </c>
    </row>
    <row r="4" spans="1:17" ht="12.75">
      <c r="A4" s="146">
        <v>7</v>
      </c>
      <c r="B4" s="146">
        <v>1552</v>
      </c>
      <c r="C4" s="146" t="s">
        <v>143</v>
      </c>
      <c r="D4" s="146">
        <v>1846</v>
      </c>
      <c r="E4" s="145" t="s">
        <v>265</v>
      </c>
      <c r="F4" s="145" t="s">
        <v>265</v>
      </c>
      <c r="G4" s="145" t="s">
        <v>265</v>
      </c>
      <c r="H4" s="145" t="s">
        <v>265</v>
      </c>
      <c r="I4" s="145" t="s">
        <v>65</v>
      </c>
      <c r="J4" s="145" t="s">
        <v>310</v>
      </c>
      <c r="K4" s="145" t="s">
        <v>310</v>
      </c>
      <c r="L4" s="118" t="s">
        <v>20</v>
      </c>
      <c r="M4" s="118" t="s">
        <v>20</v>
      </c>
      <c r="N4" s="119" t="s">
        <v>20</v>
      </c>
      <c r="O4" s="119" t="s">
        <v>20</v>
      </c>
      <c r="P4" s="120" t="s">
        <v>20</v>
      </c>
      <c r="Q4" s="120" t="s">
        <v>20</v>
      </c>
    </row>
    <row r="5" spans="1:19" ht="25.5">
      <c r="A5" s="146">
        <v>10</v>
      </c>
      <c r="B5" s="146">
        <v>19</v>
      </c>
      <c r="C5" s="146" t="s">
        <v>87</v>
      </c>
      <c r="D5" s="146">
        <v>1848</v>
      </c>
      <c r="E5" s="145" t="s">
        <v>77</v>
      </c>
      <c r="F5" s="145" t="s">
        <v>77</v>
      </c>
      <c r="G5" s="145" t="s">
        <v>60</v>
      </c>
      <c r="H5" s="145" t="s">
        <v>77</v>
      </c>
      <c r="I5" s="145" t="s">
        <v>60</v>
      </c>
      <c r="J5" s="145" t="s">
        <v>311</v>
      </c>
      <c r="K5" s="145" t="s">
        <v>310</v>
      </c>
      <c r="L5" s="118" t="s">
        <v>21</v>
      </c>
      <c r="M5" s="118" t="s">
        <v>7</v>
      </c>
      <c r="N5" s="119" t="s">
        <v>20</v>
      </c>
      <c r="O5" s="119" t="s">
        <v>7</v>
      </c>
      <c r="P5" s="120" t="s">
        <v>21</v>
      </c>
      <c r="Q5" s="120" t="s">
        <v>7</v>
      </c>
      <c r="S5" t="s">
        <v>375</v>
      </c>
    </row>
    <row r="6" spans="1:17" ht="12.75">
      <c r="A6" s="146">
        <v>13</v>
      </c>
      <c r="B6" s="146">
        <v>375</v>
      </c>
      <c r="C6" s="146" t="s">
        <v>144</v>
      </c>
      <c r="D6" s="146">
        <v>1848</v>
      </c>
      <c r="E6" s="145" t="s">
        <v>67</v>
      </c>
      <c r="F6" s="145" t="s">
        <v>67</v>
      </c>
      <c r="G6" s="145" t="s">
        <v>67</v>
      </c>
      <c r="H6" s="145" t="s">
        <v>67</v>
      </c>
      <c r="I6" s="145" t="s">
        <v>68</v>
      </c>
      <c r="J6" s="145" t="s">
        <v>310</v>
      </c>
      <c r="K6" s="145" t="s">
        <v>310</v>
      </c>
      <c r="L6" s="118" t="s">
        <v>20</v>
      </c>
      <c r="M6" s="118" t="s">
        <v>8</v>
      </c>
      <c r="N6" s="119" t="s">
        <v>20</v>
      </c>
      <c r="O6" s="119" t="s">
        <v>8</v>
      </c>
      <c r="P6" s="120" t="s">
        <v>20</v>
      </c>
      <c r="Q6" s="120" t="s">
        <v>8</v>
      </c>
    </row>
    <row r="7" spans="1:17" ht="25.5">
      <c r="A7" s="146">
        <v>16</v>
      </c>
      <c r="B7" s="146">
        <v>175</v>
      </c>
      <c r="C7" s="146" t="s">
        <v>57</v>
      </c>
      <c r="D7" s="146">
        <v>1849</v>
      </c>
      <c r="E7" s="145" t="s">
        <v>312</v>
      </c>
      <c r="F7" s="145" t="s">
        <v>55</v>
      </c>
      <c r="G7" s="145" t="s">
        <v>60</v>
      </c>
      <c r="H7" s="145" t="s">
        <v>186</v>
      </c>
      <c r="I7" s="145" t="s">
        <v>58</v>
      </c>
      <c r="J7" s="145" t="s">
        <v>55</v>
      </c>
      <c r="K7" s="145" t="s">
        <v>310</v>
      </c>
      <c r="L7" s="118" t="s">
        <v>20</v>
      </c>
      <c r="M7" s="118" t="s">
        <v>20</v>
      </c>
      <c r="N7" s="119" t="s">
        <v>20</v>
      </c>
      <c r="O7" s="119" t="s">
        <v>20</v>
      </c>
      <c r="P7" s="120" t="s">
        <v>20</v>
      </c>
      <c r="Q7" s="120" t="s">
        <v>20</v>
      </c>
    </row>
    <row r="8" spans="1:19" ht="12.75">
      <c r="A8" s="146">
        <v>19</v>
      </c>
      <c r="B8" s="146">
        <v>1528</v>
      </c>
      <c r="C8" s="146" t="s">
        <v>145</v>
      </c>
      <c r="D8" s="146">
        <v>1851</v>
      </c>
      <c r="E8" s="145" t="s">
        <v>89</v>
      </c>
      <c r="F8" s="145" t="s">
        <v>187</v>
      </c>
      <c r="G8" s="145" t="s">
        <v>187</v>
      </c>
      <c r="H8" s="145" t="s">
        <v>89</v>
      </c>
      <c r="I8" s="145" t="s">
        <v>187</v>
      </c>
      <c r="J8" s="145" t="s">
        <v>310</v>
      </c>
      <c r="K8" s="145" t="s">
        <v>310</v>
      </c>
      <c r="L8" s="118" t="s">
        <v>21</v>
      </c>
      <c r="M8" s="118" t="s">
        <v>21</v>
      </c>
      <c r="N8" s="119" t="s">
        <v>20</v>
      </c>
      <c r="O8" s="119" t="s">
        <v>20</v>
      </c>
      <c r="P8" s="120" t="s">
        <v>20</v>
      </c>
      <c r="Q8" s="120" t="s">
        <v>20</v>
      </c>
      <c r="R8" t="s">
        <v>375</v>
      </c>
      <c r="S8" t="s">
        <v>375</v>
      </c>
    </row>
    <row r="9" spans="1:18" ht="25.5">
      <c r="A9" s="146">
        <v>22</v>
      </c>
      <c r="B9" s="146">
        <v>57</v>
      </c>
      <c r="C9" s="146" t="s">
        <v>96</v>
      </c>
      <c r="D9" s="146">
        <v>1853</v>
      </c>
      <c r="E9" s="145" t="s">
        <v>43</v>
      </c>
      <c r="F9" s="145" t="s">
        <v>47</v>
      </c>
      <c r="G9" s="145" t="s">
        <v>43</v>
      </c>
      <c r="H9" s="145" t="s">
        <v>43</v>
      </c>
      <c r="I9" s="145" t="s">
        <v>47</v>
      </c>
      <c r="J9" s="145" t="s">
        <v>310</v>
      </c>
      <c r="K9" s="145" t="s">
        <v>313</v>
      </c>
      <c r="L9" s="118" t="s">
        <v>21</v>
      </c>
      <c r="M9" s="118" t="s">
        <v>21</v>
      </c>
      <c r="N9" s="119" t="s">
        <v>21</v>
      </c>
      <c r="O9" s="119" t="s">
        <v>21</v>
      </c>
      <c r="P9" s="120" t="s">
        <v>20</v>
      </c>
      <c r="Q9" s="120" t="s">
        <v>20</v>
      </c>
      <c r="R9" t="s">
        <v>375</v>
      </c>
    </row>
    <row r="10" spans="1:17" ht="12.75">
      <c r="A10" s="146">
        <v>25</v>
      </c>
      <c r="B10" s="146">
        <v>8</v>
      </c>
      <c r="C10" s="146" t="s">
        <v>52</v>
      </c>
      <c r="D10" s="146">
        <v>1856</v>
      </c>
      <c r="E10" s="145" t="s">
        <v>50</v>
      </c>
      <c r="F10" s="145" t="s">
        <v>50</v>
      </c>
      <c r="G10" s="145" t="s">
        <v>50</v>
      </c>
      <c r="H10" s="145" t="s">
        <v>50</v>
      </c>
      <c r="I10" s="145" t="s">
        <v>53</v>
      </c>
      <c r="J10" s="145" t="s">
        <v>310</v>
      </c>
      <c r="K10" s="145" t="s">
        <v>310</v>
      </c>
      <c r="L10" s="118" t="s">
        <v>20</v>
      </c>
      <c r="M10" s="118" t="s">
        <v>20</v>
      </c>
      <c r="N10" s="119" t="s">
        <v>20</v>
      </c>
      <c r="O10" s="119" t="s">
        <v>20</v>
      </c>
      <c r="P10" s="120" t="s">
        <v>20</v>
      </c>
      <c r="Q10" s="120" t="s">
        <v>20</v>
      </c>
    </row>
    <row r="11" spans="1:19" ht="12.75">
      <c r="A11" s="146">
        <v>28</v>
      </c>
      <c r="B11" s="146">
        <v>115</v>
      </c>
      <c r="C11" s="146" t="s">
        <v>76</v>
      </c>
      <c r="D11" s="146">
        <v>1859</v>
      </c>
      <c r="E11" s="145" t="s">
        <v>77</v>
      </c>
      <c r="F11" s="145" t="s">
        <v>60</v>
      </c>
      <c r="G11" s="145" t="s">
        <v>60</v>
      </c>
      <c r="H11" s="145" t="s">
        <v>77</v>
      </c>
      <c r="I11" s="145" t="s">
        <v>60</v>
      </c>
      <c r="J11" s="145" t="s">
        <v>55</v>
      </c>
      <c r="K11" s="145" t="s">
        <v>310</v>
      </c>
      <c r="L11" s="118" t="s">
        <v>20</v>
      </c>
      <c r="M11" s="118" t="s">
        <v>20</v>
      </c>
      <c r="N11" s="119" t="s">
        <v>21</v>
      </c>
      <c r="O11" s="119" t="s">
        <v>21</v>
      </c>
      <c r="P11" s="120" t="s">
        <v>21</v>
      </c>
      <c r="Q11" s="120" t="s">
        <v>21</v>
      </c>
      <c r="R11" t="s">
        <v>375</v>
      </c>
      <c r="S11" t="s">
        <v>375</v>
      </c>
    </row>
    <row r="12" spans="1:17" ht="12.75">
      <c r="A12" s="146">
        <v>31</v>
      </c>
      <c r="B12" s="146">
        <v>1580</v>
      </c>
      <c r="C12" s="146" t="s">
        <v>146</v>
      </c>
      <c r="D12" s="146">
        <v>1859</v>
      </c>
      <c r="E12" s="145" t="s">
        <v>98</v>
      </c>
      <c r="F12" s="145" t="s">
        <v>98</v>
      </c>
      <c r="G12" s="145" t="s">
        <v>98</v>
      </c>
      <c r="H12" s="145" t="s">
        <v>98</v>
      </c>
      <c r="I12" s="145" t="s">
        <v>267</v>
      </c>
      <c r="J12" s="145" t="s">
        <v>310</v>
      </c>
      <c r="K12" s="145" t="s">
        <v>310</v>
      </c>
      <c r="L12" s="118" t="s">
        <v>20</v>
      </c>
      <c r="M12" s="118" t="s">
        <v>20</v>
      </c>
      <c r="N12" s="119" t="s">
        <v>20</v>
      </c>
      <c r="O12" s="119" t="s">
        <v>20</v>
      </c>
      <c r="P12" s="120" t="s">
        <v>20</v>
      </c>
      <c r="Q12" s="120" t="s">
        <v>20</v>
      </c>
    </row>
    <row r="13" spans="1:17" ht="12.75">
      <c r="A13" s="146">
        <v>34</v>
      </c>
      <c r="B13" s="146">
        <v>112</v>
      </c>
      <c r="C13" s="146" t="s">
        <v>147</v>
      </c>
      <c r="D13" s="146">
        <v>1860</v>
      </c>
      <c r="E13" s="145" t="s">
        <v>77</v>
      </c>
      <c r="F13" s="145" t="s">
        <v>77</v>
      </c>
      <c r="G13" s="145" t="s">
        <v>77</v>
      </c>
      <c r="H13" s="145" t="s">
        <v>77</v>
      </c>
      <c r="I13" s="145" t="s">
        <v>58</v>
      </c>
      <c r="J13" s="145" t="s">
        <v>310</v>
      </c>
      <c r="K13" s="145" t="s">
        <v>310</v>
      </c>
      <c r="L13" s="118" t="s">
        <v>20</v>
      </c>
      <c r="M13" s="118" t="s">
        <v>20</v>
      </c>
      <c r="N13" s="119" t="s">
        <v>20</v>
      </c>
      <c r="O13" s="119" t="s">
        <v>20</v>
      </c>
      <c r="P13" s="120" t="s">
        <v>20</v>
      </c>
      <c r="Q13" s="120" t="s">
        <v>20</v>
      </c>
    </row>
    <row r="14" spans="1:17" ht="12.75">
      <c r="A14" s="146">
        <v>37</v>
      </c>
      <c r="B14" s="146">
        <v>113</v>
      </c>
      <c r="C14" s="146" t="s">
        <v>148</v>
      </c>
      <c r="D14" s="146">
        <v>1860</v>
      </c>
      <c r="E14" s="145" t="s">
        <v>77</v>
      </c>
      <c r="F14" s="145" t="s">
        <v>77</v>
      </c>
      <c r="G14" s="145" t="s">
        <v>77</v>
      </c>
      <c r="H14" s="145" t="s">
        <v>77</v>
      </c>
      <c r="I14" s="145" t="s">
        <v>266</v>
      </c>
      <c r="J14" s="145" t="s">
        <v>310</v>
      </c>
      <c r="K14" s="145" t="s">
        <v>310</v>
      </c>
      <c r="L14" s="118" t="s">
        <v>20</v>
      </c>
      <c r="M14" s="118" t="s">
        <v>20</v>
      </c>
      <c r="N14" s="119" t="s">
        <v>20</v>
      </c>
      <c r="O14" s="119" t="s">
        <v>20</v>
      </c>
      <c r="P14" s="120" t="s">
        <v>20</v>
      </c>
      <c r="Q14" s="120" t="s">
        <v>20</v>
      </c>
    </row>
    <row r="15" spans="1:17" ht="25.5" customHeight="1">
      <c r="A15" s="146">
        <v>40</v>
      </c>
      <c r="B15" s="146">
        <v>135</v>
      </c>
      <c r="C15" s="146" t="s">
        <v>64</v>
      </c>
      <c r="D15" s="146">
        <v>1862</v>
      </c>
      <c r="E15" s="145" t="s">
        <v>314</v>
      </c>
      <c r="F15" s="145" t="s">
        <v>55</v>
      </c>
      <c r="G15" s="145" t="s">
        <v>314</v>
      </c>
      <c r="H15" s="145" t="s">
        <v>55</v>
      </c>
      <c r="I15" s="145" t="s">
        <v>65</v>
      </c>
      <c r="J15" s="145" t="s">
        <v>310</v>
      </c>
      <c r="K15" s="145" t="s">
        <v>310</v>
      </c>
      <c r="L15" s="118" t="s">
        <v>21</v>
      </c>
      <c r="M15" s="118" t="s">
        <v>21</v>
      </c>
      <c r="N15" s="119" t="s">
        <v>21</v>
      </c>
      <c r="O15" s="119" t="s">
        <v>21</v>
      </c>
      <c r="P15" s="120" t="s">
        <v>21</v>
      </c>
      <c r="Q15" s="120" t="s">
        <v>21</v>
      </c>
    </row>
    <row r="16" spans="1:17" ht="12.75">
      <c r="A16" s="146">
        <v>43</v>
      </c>
      <c r="B16" s="146">
        <v>1519</v>
      </c>
      <c r="C16" s="146" t="s">
        <v>149</v>
      </c>
      <c r="D16" s="146">
        <v>1863</v>
      </c>
      <c r="E16" s="145" t="s">
        <v>268</v>
      </c>
      <c r="F16" s="145" t="s">
        <v>268</v>
      </c>
      <c r="G16" s="145" t="s">
        <v>268</v>
      </c>
      <c r="H16" s="145" t="s">
        <v>268</v>
      </c>
      <c r="I16" s="145" t="s">
        <v>269</v>
      </c>
      <c r="J16" s="145" t="s">
        <v>310</v>
      </c>
      <c r="K16" s="145" t="s">
        <v>310</v>
      </c>
      <c r="L16" s="118" t="s">
        <v>20</v>
      </c>
      <c r="M16" s="118" t="s">
        <v>20</v>
      </c>
      <c r="N16" s="119" t="s">
        <v>20</v>
      </c>
      <c r="O16" s="119" t="s">
        <v>20</v>
      </c>
      <c r="P16" s="120" t="s">
        <v>20</v>
      </c>
      <c r="Q16" s="120" t="s">
        <v>20</v>
      </c>
    </row>
    <row r="17" spans="1:17" ht="25.5">
      <c r="A17" s="146">
        <v>46</v>
      </c>
      <c r="B17" s="146">
        <v>194</v>
      </c>
      <c r="C17" s="146" t="s">
        <v>66</v>
      </c>
      <c r="D17" s="146">
        <v>1864</v>
      </c>
      <c r="E17" s="145" t="s">
        <v>67</v>
      </c>
      <c r="F17" s="145" t="s">
        <v>67</v>
      </c>
      <c r="G17" s="145" t="s">
        <v>67</v>
      </c>
      <c r="H17" s="145" t="s">
        <v>315</v>
      </c>
      <c r="I17" s="145" t="s">
        <v>68</v>
      </c>
      <c r="J17" s="145" t="s">
        <v>310</v>
      </c>
      <c r="K17" s="145" t="s">
        <v>310</v>
      </c>
      <c r="L17" s="118" t="s">
        <v>20</v>
      </c>
      <c r="M17" s="118" t="s">
        <v>9</v>
      </c>
      <c r="N17" s="119" t="s">
        <v>20</v>
      </c>
      <c r="O17" s="119" t="s">
        <v>9</v>
      </c>
      <c r="P17" s="120" t="s">
        <v>20</v>
      </c>
      <c r="Q17" s="120" t="s">
        <v>9</v>
      </c>
    </row>
    <row r="18" spans="1:19" ht="13.5" customHeight="1">
      <c r="A18" s="146">
        <v>49</v>
      </c>
      <c r="B18" s="146">
        <v>1590</v>
      </c>
      <c r="C18" s="146" t="s">
        <v>122</v>
      </c>
      <c r="D18" s="146">
        <v>1864</v>
      </c>
      <c r="E18" s="145" t="s">
        <v>316</v>
      </c>
      <c r="F18" s="145" t="s">
        <v>188</v>
      </c>
      <c r="G18" s="145" t="s">
        <v>188</v>
      </c>
      <c r="H18" s="145" t="s">
        <v>187</v>
      </c>
      <c r="I18" s="145" t="s">
        <v>188</v>
      </c>
      <c r="J18" s="145" t="s">
        <v>89</v>
      </c>
      <c r="K18" s="145" t="s">
        <v>310</v>
      </c>
      <c r="L18" s="118" t="s">
        <v>20</v>
      </c>
      <c r="M18" s="118" t="s">
        <v>20</v>
      </c>
      <c r="N18" s="119" t="s">
        <v>21</v>
      </c>
      <c r="O18" s="119" t="s">
        <v>21</v>
      </c>
      <c r="P18" s="120" t="s">
        <v>21</v>
      </c>
      <c r="Q18" s="120" t="s">
        <v>21</v>
      </c>
      <c r="R18" t="s">
        <v>375</v>
      </c>
      <c r="S18" t="s">
        <v>375</v>
      </c>
    </row>
    <row r="19" spans="1:17" ht="12.75">
      <c r="A19" s="146">
        <v>52</v>
      </c>
      <c r="B19" s="146">
        <v>1482</v>
      </c>
      <c r="C19" s="146" t="s">
        <v>97</v>
      </c>
      <c r="D19" s="146">
        <v>1865</v>
      </c>
      <c r="E19" s="145" t="s">
        <v>98</v>
      </c>
      <c r="F19" s="145" t="s">
        <v>98</v>
      </c>
      <c r="G19" s="145" t="s">
        <v>98</v>
      </c>
      <c r="H19" s="145" t="s">
        <v>98</v>
      </c>
      <c r="I19" s="145" t="s">
        <v>99</v>
      </c>
      <c r="J19" s="145" t="s">
        <v>310</v>
      </c>
      <c r="K19" s="145" t="s">
        <v>270</v>
      </c>
      <c r="L19" s="118" t="s">
        <v>21</v>
      </c>
      <c r="M19" s="118" t="s">
        <v>7</v>
      </c>
      <c r="N19" s="119" t="s">
        <v>21</v>
      </c>
      <c r="O19" s="119" t="s">
        <v>7</v>
      </c>
      <c r="P19" s="120" t="s">
        <v>21</v>
      </c>
      <c r="Q19" s="120" t="s">
        <v>7</v>
      </c>
    </row>
    <row r="20" spans="1:19" ht="89.25">
      <c r="A20" s="146">
        <v>55</v>
      </c>
      <c r="B20" s="146">
        <v>261</v>
      </c>
      <c r="C20" s="146" t="s">
        <v>100</v>
      </c>
      <c r="D20" s="146">
        <v>1866</v>
      </c>
      <c r="E20" s="145" t="s">
        <v>67</v>
      </c>
      <c r="F20" s="145" t="s">
        <v>67</v>
      </c>
      <c r="G20" s="145" t="s">
        <v>60</v>
      </c>
      <c r="H20" s="145" t="s">
        <v>189</v>
      </c>
      <c r="I20" s="145" t="s">
        <v>317</v>
      </c>
      <c r="J20" s="145" t="s">
        <v>77</v>
      </c>
      <c r="K20" s="145" t="s">
        <v>310</v>
      </c>
      <c r="L20" s="118" t="s">
        <v>20</v>
      </c>
      <c r="M20" s="118" t="s">
        <v>20</v>
      </c>
      <c r="N20" s="119" t="s">
        <v>21</v>
      </c>
      <c r="O20" s="119" t="s">
        <v>21</v>
      </c>
      <c r="P20" s="120" t="s">
        <v>20</v>
      </c>
      <c r="Q20" s="120" t="s">
        <v>20</v>
      </c>
      <c r="S20" t="s">
        <v>375</v>
      </c>
    </row>
    <row r="21" spans="1:19" ht="30" customHeight="1">
      <c r="A21" s="146">
        <v>58</v>
      </c>
      <c r="B21" s="146">
        <v>88</v>
      </c>
      <c r="C21" s="146" t="s">
        <v>181</v>
      </c>
      <c r="D21" s="146">
        <v>1870</v>
      </c>
      <c r="E21" s="146" t="s">
        <v>67</v>
      </c>
      <c r="F21" s="146" t="s">
        <v>55</v>
      </c>
      <c r="G21" s="146" t="s">
        <v>55</v>
      </c>
      <c r="H21" s="145" t="s">
        <v>318</v>
      </c>
      <c r="I21" s="145" t="s">
        <v>55</v>
      </c>
      <c r="J21" s="145" t="s">
        <v>310</v>
      </c>
      <c r="K21" s="145" t="s">
        <v>310</v>
      </c>
      <c r="L21" s="118" t="s">
        <v>20</v>
      </c>
      <c r="M21" s="118" t="s">
        <v>20</v>
      </c>
      <c r="N21" s="119" t="s">
        <v>21</v>
      </c>
      <c r="O21" s="119" t="s">
        <v>21</v>
      </c>
      <c r="P21" s="120" t="s">
        <v>21</v>
      </c>
      <c r="Q21" s="120" t="s">
        <v>21</v>
      </c>
      <c r="R21" t="s">
        <v>375</v>
      </c>
      <c r="S21" t="s">
        <v>375</v>
      </c>
    </row>
    <row r="22" spans="1:17" ht="12.75">
      <c r="A22" s="146">
        <v>60</v>
      </c>
      <c r="B22" s="146">
        <v>1533</v>
      </c>
      <c r="C22" s="146" t="s">
        <v>150</v>
      </c>
      <c r="D22" s="146">
        <v>1876</v>
      </c>
      <c r="E22" s="145" t="s">
        <v>271</v>
      </c>
      <c r="F22" s="145" t="s">
        <v>271</v>
      </c>
      <c r="G22" s="145" t="s">
        <v>271</v>
      </c>
      <c r="H22" s="145" t="s">
        <v>271</v>
      </c>
      <c r="I22" s="145" t="s">
        <v>272</v>
      </c>
      <c r="J22" s="145" t="s">
        <v>310</v>
      </c>
      <c r="K22" s="145" t="s">
        <v>310</v>
      </c>
      <c r="L22" s="118" t="s">
        <v>20</v>
      </c>
      <c r="M22" s="118" t="s">
        <v>20</v>
      </c>
      <c r="N22" s="119" t="s">
        <v>20</v>
      </c>
      <c r="O22" s="119" t="s">
        <v>20</v>
      </c>
      <c r="P22" s="120" t="s">
        <v>20</v>
      </c>
      <c r="Q22" s="120" t="s">
        <v>20</v>
      </c>
    </row>
    <row r="23" spans="1:17" ht="12.75">
      <c r="A23" s="146">
        <v>61</v>
      </c>
      <c r="B23" s="146">
        <v>187</v>
      </c>
      <c r="C23" s="146" t="s">
        <v>142</v>
      </c>
      <c r="D23" s="146">
        <v>1877</v>
      </c>
      <c r="E23" s="145" t="s">
        <v>43</v>
      </c>
      <c r="F23" s="145" t="s">
        <v>43</v>
      </c>
      <c r="G23" s="145" t="s">
        <v>43</v>
      </c>
      <c r="H23" s="145" t="s">
        <v>43</v>
      </c>
      <c r="I23" s="145" t="s">
        <v>47</v>
      </c>
      <c r="J23" s="145" t="s">
        <v>310</v>
      </c>
      <c r="K23" s="145" t="s">
        <v>310</v>
      </c>
      <c r="L23" s="118" t="s">
        <v>20</v>
      </c>
      <c r="M23" s="118" t="s">
        <v>20</v>
      </c>
      <c r="N23" s="119" t="s">
        <v>20</v>
      </c>
      <c r="O23" s="119" t="s">
        <v>20</v>
      </c>
      <c r="P23" s="120" t="s">
        <v>20</v>
      </c>
      <c r="Q23" s="120" t="s">
        <v>20</v>
      </c>
    </row>
    <row r="24" spans="1:17" ht="25.5">
      <c r="A24" s="146">
        <v>64</v>
      </c>
      <c r="B24" s="146">
        <v>1518</v>
      </c>
      <c r="C24" s="146" t="s">
        <v>123</v>
      </c>
      <c r="D24" s="146">
        <v>1879</v>
      </c>
      <c r="E24" s="145" t="s">
        <v>319</v>
      </c>
      <c r="F24" s="145" t="s">
        <v>99</v>
      </c>
      <c r="G24" s="145" t="s">
        <v>99</v>
      </c>
      <c r="H24" s="145" t="s">
        <v>99</v>
      </c>
      <c r="I24" s="145" t="s">
        <v>191</v>
      </c>
      <c r="J24" s="145" t="s">
        <v>310</v>
      </c>
      <c r="K24" s="145" t="s">
        <v>270</v>
      </c>
      <c r="L24" s="118" t="s">
        <v>20</v>
      </c>
      <c r="M24" s="118" t="s">
        <v>20</v>
      </c>
      <c r="N24" s="119" t="s">
        <v>20</v>
      </c>
      <c r="O24" s="119" t="s">
        <v>20</v>
      </c>
      <c r="P24" s="120" t="s">
        <v>20</v>
      </c>
      <c r="Q24" s="120" t="s">
        <v>20</v>
      </c>
    </row>
    <row r="25" spans="1:17" ht="12.75">
      <c r="A25" s="146">
        <v>65</v>
      </c>
      <c r="B25" s="146">
        <v>3725</v>
      </c>
      <c r="C25" s="146" t="s">
        <v>49</v>
      </c>
      <c r="D25" s="146">
        <v>1882</v>
      </c>
      <c r="E25" s="145" t="s">
        <v>320</v>
      </c>
      <c r="F25" s="145" t="s">
        <v>50</v>
      </c>
      <c r="G25" s="145" t="s">
        <v>320</v>
      </c>
      <c r="H25" s="145" t="s">
        <v>50</v>
      </c>
      <c r="I25" s="145" t="s">
        <v>51</v>
      </c>
      <c r="J25" s="145" t="s">
        <v>310</v>
      </c>
      <c r="K25" s="145" t="s">
        <v>310</v>
      </c>
      <c r="L25" s="118" t="s">
        <v>20</v>
      </c>
      <c r="M25" s="118" t="s">
        <v>20</v>
      </c>
      <c r="N25" s="119" t="s">
        <v>20</v>
      </c>
      <c r="O25" s="119" t="s">
        <v>20</v>
      </c>
      <c r="P25" s="120" t="s">
        <v>20</v>
      </c>
      <c r="Q25" s="120" t="s">
        <v>20</v>
      </c>
    </row>
    <row r="26" spans="1:19" ht="12.75">
      <c r="A26" s="146">
        <v>67</v>
      </c>
      <c r="B26" s="146">
        <v>202</v>
      </c>
      <c r="C26" s="146" t="s">
        <v>151</v>
      </c>
      <c r="D26" s="146">
        <v>1884</v>
      </c>
      <c r="E26" s="145" t="s">
        <v>55</v>
      </c>
      <c r="F26" s="145" t="s">
        <v>55</v>
      </c>
      <c r="G26" s="145" t="s">
        <v>80</v>
      </c>
      <c r="H26" s="145" t="s">
        <v>55</v>
      </c>
      <c r="I26" s="145" t="s">
        <v>80</v>
      </c>
      <c r="J26" s="145" t="s">
        <v>310</v>
      </c>
      <c r="K26" s="145" t="s">
        <v>310</v>
      </c>
      <c r="L26" s="118" t="s">
        <v>20</v>
      </c>
      <c r="M26" s="118" t="s">
        <v>20</v>
      </c>
      <c r="N26" s="119" t="s">
        <v>21</v>
      </c>
      <c r="O26" s="119" t="s">
        <v>21</v>
      </c>
      <c r="P26" s="120" t="s">
        <v>20</v>
      </c>
      <c r="Q26" s="120" t="s">
        <v>20</v>
      </c>
      <c r="S26" t="s">
        <v>375</v>
      </c>
    </row>
    <row r="27" spans="1:17" ht="12.75">
      <c r="A27" s="146">
        <v>70</v>
      </c>
      <c r="B27" s="146">
        <v>1535</v>
      </c>
      <c r="C27" s="146" t="s">
        <v>152</v>
      </c>
      <c r="D27" s="146">
        <v>1885</v>
      </c>
      <c r="E27" s="145" t="s">
        <v>271</v>
      </c>
      <c r="F27" s="145" t="s">
        <v>271</v>
      </c>
      <c r="G27" s="145" t="s">
        <v>271</v>
      </c>
      <c r="H27" s="145" t="s">
        <v>271</v>
      </c>
      <c r="I27" s="145" t="s">
        <v>272</v>
      </c>
      <c r="J27" s="145" t="s">
        <v>310</v>
      </c>
      <c r="K27" s="145" t="s">
        <v>310</v>
      </c>
      <c r="L27" s="118" t="s">
        <v>21</v>
      </c>
      <c r="M27" s="118" t="s">
        <v>21</v>
      </c>
      <c r="N27" s="119" t="s">
        <v>21</v>
      </c>
      <c r="O27" s="119" t="s">
        <v>21</v>
      </c>
      <c r="P27" s="120" t="s">
        <v>21</v>
      </c>
      <c r="Q27" s="120" t="s">
        <v>21</v>
      </c>
    </row>
    <row r="28" spans="1:17" ht="12.75">
      <c r="A28" s="146">
        <v>72</v>
      </c>
      <c r="B28" s="146">
        <v>196</v>
      </c>
      <c r="C28" s="146" t="s">
        <v>54</v>
      </c>
      <c r="D28" s="146">
        <v>1893</v>
      </c>
      <c r="E28" s="145" t="s">
        <v>55</v>
      </c>
      <c r="F28" s="145" t="s">
        <v>55</v>
      </c>
      <c r="G28" s="145" t="s">
        <v>55</v>
      </c>
      <c r="H28" s="145" t="s">
        <v>55</v>
      </c>
      <c r="I28" s="145" t="s">
        <v>56</v>
      </c>
      <c r="J28" s="145" t="s">
        <v>310</v>
      </c>
      <c r="K28" s="145" t="s">
        <v>310</v>
      </c>
      <c r="L28" s="118" t="s">
        <v>20</v>
      </c>
      <c r="M28" s="118" t="s">
        <v>20</v>
      </c>
      <c r="N28" s="119" t="s">
        <v>20</v>
      </c>
      <c r="O28" s="119" t="s">
        <v>20</v>
      </c>
      <c r="P28" s="120" t="s">
        <v>20</v>
      </c>
      <c r="Q28" s="120" t="s">
        <v>20</v>
      </c>
    </row>
    <row r="29" spans="1:17" ht="12.75">
      <c r="A29" s="146">
        <v>73</v>
      </c>
      <c r="B29" s="146">
        <v>1490</v>
      </c>
      <c r="C29" s="146" t="s">
        <v>78</v>
      </c>
      <c r="D29" s="146">
        <v>1894</v>
      </c>
      <c r="E29" s="145" t="s">
        <v>79</v>
      </c>
      <c r="F29" s="145" t="s">
        <v>79</v>
      </c>
      <c r="G29" s="145" t="s">
        <v>79</v>
      </c>
      <c r="H29" s="145" t="s">
        <v>79</v>
      </c>
      <c r="I29" s="145" t="s">
        <v>80</v>
      </c>
      <c r="J29" s="145" t="s">
        <v>310</v>
      </c>
      <c r="K29" s="145" t="s">
        <v>310</v>
      </c>
      <c r="L29" s="118" t="s">
        <v>20</v>
      </c>
      <c r="M29" s="118" t="s">
        <v>20</v>
      </c>
      <c r="N29" s="119" t="s">
        <v>20</v>
      </c>
      <c r="O29" s="119" t="s">
        <v>20</v>
      </c>
      <c r="P29" s="120" t="s">
        <v>20</v>
      </c>
      <c r="Q29" s="120" t="s">
        <v>20</v>
      </c>
    </row>
    <row r="30" spans="1:17" ht="12.75">
      <c r="A30" s="146">
        <v>76</v>
      </c>
      <c r="B30" s="146">
        <v>1569</v>
      </c>
      <c r="C30" s="146" t="s">
        <v>74</v>
      </c>
      <c r="D30" s="146">
        <v>1897</v>
      </c>
      <c r="E30" s="145" t="s">
        <v>75</v>
      </c>
      <c r="F30" s="145" t="s">
        <v>75</v>
      </c>
      <c r="G30" s="145" t="s">
        <v>75</v>
      </c>
      <c r="H30" s="145" t="s">
        <v>75</v>
      </c>
      <c r="I30" s="145" t="s">
        <v>47</v>
      </c>
      <c r="J30" s="145" t="s">
        <v>310</v>
      </c>
      <c r="K30" s="145" t="s">
        <v>310</v>
      </c>
      <c r="L30" s="118" t="s">
        <v>21</v>
      </c>
      <c r="M30" s="118" t="s">
        <v>21</v>
      </c>
      <c r="N30" s="119" t="s">
        <v>21</v>
      </c>
      <c r="O30" s="119" t="s">
        <v>21</v>
      </c>
      <c r="P30" s="120" t="s">
        <v>21</v>
      </c>
      <c r="Q30" s="120" t="s">
        <v>21</v>
      </c>
    </row>
    <row r="31" spans="1:17" ht="12.75">
      <c r="A31" s="146">
        <v>79</v>
      </c>
      <c r="B31" s="146">
        <v>1557</v>
      </c>
      <c r="C31" s="146" t="s">
        <v>153</v>
      </c>
      <c r="D31" s="146">
        <v>1898</v>
      </c>
      <c r="E31" s="145" t="s">
        <v>265</v>
      </c>
      <c r="F31" s="145" t="s">
        <v>265</v>
      </c>
      <c r="G31" s="145" t="s">
        <v>265</v>
      </c>
      <c r="H31" s="145" t="s">
        <v>265</v>
      </c>
      <c r="I31" s="145" t="s">
        <v>98</v>
      </c>
      <c r="J31" s="145" t="s">
        <v>310</v>
      </c>
      <c r="K31" s="145" t="s">
        <v>310</v>
      </c>
      <c r="L31" s="118" t="s">
        <v>20</v>
      </c>
      <c r="M31" s="118" t="s">
        <v>20</v>
      </c>
      <c r="N31" s="119" t="s">
        <v>20</v>
      </c>
      <c r="O31" s="119" t="s">
        <v>20</v>
      </c>
      <c r="P31" s="120" t="s">
        <v>20</v>
      </c>
      <c r="Q31" s="120" t="s">
        <v>20</v>
      </c>
    </row>
    <row r="32" spans="1:17" ht="63.75">
      <c r="A32" s="146">
        <v>82</v>
      </c>
      <c r="B32" s="146">
        <v>31</v>
      </c>
      <c r="C32" s="146" t="s">
        <v>102</v>
      </c>
      <c r="D32" s="146">
        <v>1900</v>
      </c>
      <c r="E32" s="145" t="s">
        <v>321</v>
      </c>
      <c r="F32" s="145" t="s">
        <v>322</v>
      </c>
      <c r="G32" s="145" t="s">
        <v>323</v>
      </c>
      <c r="H32" s="145" t="s">
        <v>322</v>
      </c>
      <c r="I32" s="145" t="s">
        <v>80</v>
      </c>
      <c r="J32" s="145" t="s">
        <v>310</v>
      </c>
      <c r="K32" s="145" t="s">
        <v>310</v>
      </c>
      <c r="L32" s="118" t="s">
        <v>20</v>
      </c>
      <c r="M32" s="118" t="s">
        <v>20</v>
      </c>
      <c r="N32" s="119" t="s">
        <v>20</v>
      </c>
      <c r="O32" s="119" t="s">
        <v>20</v>
      </c>
      <c r="P32" s="120" t="s">
        <v>20</v>
      </c>
      <c r="Q32" s="120" t="s">
        <v>20</v>
      </c>
    </row>
    <row r="33" spans="1:17" ht="12.75">
      <c r="A33" s="146">
        <v>83</v>
      </c>
      <c r="B33" s="146">
        <v>3250</v>
      </c>
      <c r="C33" s="146" t="s">
        <v>154</v>
      </c>
      <c r="D33" s="146">
        <v>1900</v>
      </c>
      <c r="E33" s="145" t="s">
        <v>43</v>
      </c>
      <c r="F33" s="145" t="s">
        <v>43</v>
      </c>
      <c r="G33" s="145" t="s">
        <v>43</v>
      </c>
      <c r="H33" s="145" t="s">
        <v>43</v>
      </c>
      <c r="I33" s="145" t="s">
        <v>80</v>
      </c>
      <c r="J33" s="145" t="s">
        <v>310</v>
      </c>
      <c r="K33" s="145" t="s">
        <v>310</v>
      </c>
      <c r="L33" s="118" t="s">
        <v>20</v>
      </c>
      <c r="M33" s="118" t="s">
        <v>21</v>
      </c>
      <c r="N33" s="119" t="s">
        <v>20</v>
      </c>
      <c r="O33" s="119" t="s">
        <v>21</v>
      </c>
      <c r="P33" s="120" t="s">
        <v>20</v>
      </c>
      <c r="Q33" s="120" t="s">
        <v>21</v>
      </c>
    </row>
    <row r="34" spans="1:18" ht="12.75">
      <c r="A34" s="146">
        <v>85</v>
      </c>
      <c r="B34" s="146">
        <v>180</v>
      </c>
      <c r="C34" s="146" t="s">
        <v>155</v>
      </c>
      <c r="D34" s="146">
        <v>1904</v>
      </c>
      <c r="E34" s="145" t="s">
        <v>43</v>
      </c>
      <c r="F34" s="145" t="s">
        <v>79</v>
      </c>
      <c r="G34" s="145" t="s">
        <v>43</v>
      </c>
      <c r="H34" s="145" t="s">
        <v>43</v>
      </c>
      <c r="I34" s="145" t="s">
        <v>79</v>
      </c>
      <c r="J34" s="145" t="s">
        <v>310</v>
      </c>
      <c r="K34" s="145" t="s">
        <v>310</v>
      </c>
      <c r="L34" s="118" t="s">
        <v>21</v>
      </c>
      <c r="M34" s="118" t="s">
        <v>21</v>
      </c>
      <c r="N34" s="119" t="s">
        <v>21</v>
      </c>
      <c r="O34" s="119" t="s">
        <v>21</v>
      </c>
      <c r="P34" s="120" t="s">
        <v>20</v>
      </c>
      <c r="Q34" s="120" t="s">
        <v>20</v>
      </c>
      <c r="R34" t="s">
        <v>375</v>
      </c>
    </row>
    <row r="35" spans="1:17" ht="12.75">
      <c r="A35" s="146">
        <v>88</v>
      </c>
      <c r="B35" s="146">
        <v>1205</v>
      </c>
      <c r="C35" s="146" t="s">
        <v>103</v>
      </c>
      <c r="D35" s="146">
        <v>1906</v>
      </c>
      <c r="E35" s="145" t="s">
        <v>324</v>
      </c>
      <c r="F35" s="145" t="s">
        <v>271</v>
      </c>
      <c r="G35" s="145" t="s">
        <v>271</v>
      </c>
      <c r="H35" s="145" t="s">
        <v>271</v>
      </c>
      <c r="I35" s="145" t="s">
        <v>325</v>
      </c>
      <c r="J35" s="145" t="s">
        <v>310</v>
      </c>
      <c r="K35" s="145" t="s">
        <v>310</v>
      </c>
      <c r="L35" s="118" t="s">
        <v>20</v>
      </c>
      <c r="M35" s="118" t="s">
        <v>7</v>
      </c>
      <c r="N35" s="119" t="s">
        <v>20</v>
      </c>
      <c r="O35" s="119" t="s">
        <v>7</v>
      </c>
      <c r="P35" s="120" t="s">
        <v>20</v>
      </c>
      <c r="Q35" s="120" t="s">
        <v>7</v>
      </c>
    </row>
    <row r="36" spans="1:19" ht="12.75">
      <c r="A36" s="146">
        <v>91</v>
      </c>
      <c r="B36" s="146">
        <v>1202</v>
      </c>
      <c r="C36" s="146" t="s">
        <v>104</v>
      </c>
      <c r="D36" s="146">
        <v>1907</v>
      </c>
      <c r="E36" s="145" t="s">
        <v>310</v>
      </c>
      <c r="F36" s="145" t="s">
        <v>274</v>
      </c>
      <c r="G36" s="145" t="s">
        <v>273</v>
      </c>
      <c r="H36" s="145" t="s">
        <v>274</v>
      </c>
      <c r="I36" s="145" t="s">
        <v>325</v>
      </c>
      <c r="J36" s="145" t="s">
        <v>310</v>
      </c>
      <c r="K36" s="145" t="s">
        <v>310</v>
      </c>
      <c r="L36" s="118" t="s">
        <v>20</v>
      </c>
      <c r="M36" s="118" t="s">
        <v>20</v>
      </c>
      <c r="N36" s="119" t="s">
        <v>21</v>
      </c>
      <c r="O36" s="119" t="s">
        <v>21</v>
      </c>
      <c r="P36" s="120" t="s">
        <v>20</v>
      </c>
      <c r="Q36" s="120" t="s">
        <v>20</v>
      </c>
      <c r="S36" t="s">
        <v>375</v>
      </c>
    </row>
    <row r="37" spans="1:17" ht="12.75">
      <c r="A37" s="146">
        <v>94</v>
      </c>
      <c r="B37" s="146">
        <v>1086</v>
      </c>
      <c r="C37" s="146" t="s">
        <v>146</v>
      </c>
      <c r="D37" s="146">
        <v>1909</v>
      </c>
      <c r="E37" s="145" t="s">
        <v>98</v>
      </c>
      <c r="F37" s="145" t="s">
        <v>98</v>
      </c>
      <c r="G37" s="145" t="s">
        <v>98</v>
      </c>
      <c r="H37" s="145" t="s">
        <v>98</v>
      </c>
      <c r="I37" s="145" t="s">
        <v>267</v>
      </c>
      <c r="J37" s="145" t="s">
        <v>310</v>
      </c>
      <c r="K37" s="145" t="s">
        <v>310</v>
      </c>
      <c r="L37" s="118" t="s">
        <v>20</v>
      </c>
      <c r="M37" s="118" t="s">
        <v>20</v>
      </c>
      <c r="N37" s="119" t="s">
        <v>20</v>
      </c>
      <c r="O37" s="119" t="s">
        <v>20</v>
      </c>
      <c r="P37" s="120" t="s">
        <v>20</v>
      </c>
      <c r="Q37" s="120" t="s">
        <v>20</v>
      </c>
    </row>
    <row r="38" spans="1:19" ht="12.75">
      <c r="A38" s="146">
        <v>97</v>
      </c>
      <c r="B38" s="146">
        <v>114</v>
      </c>
      <c r="C38" s="146" t="s">
        <v>156</v>
      </c>
      <c r="D38" s="146">
        <v>1911</v>
      </c>
      <c r="E38" s="145" t="s">
        <v>47</v>
      </c>
      <c r="F38" s="145" t="s">
        <v>77</v>
      </c>
      <c r="G38" s="145" t="s">
        <v>77</v>
      </c>
      <c r="H38" s="145" t="s">
        <v>47</v>
      </c>
      <c r="I38" s="145" t="s">
        <v>77</v>
      </c>
      <c r="J38" s="145" t="s">
        <v>310</v>
      </c>
      <c r="K38" s="145" t="s">
        <v>310</v>
      </c>
      <c r="L38" s="118" t="s">
        <v>21</v>
      </c>
      <c r="M38" s="118" t="s">
        <v>21</v>
      </c>
      <c r="N38" s="119" t="s">
        <v>20</v>
      </c>
      <c r="O38" s="119" t="s">
        <v>20</v>
      </c>
      <c r="P38" s="120" t="s">
        <v>20</v>
      </c>
      <c r="Q38" s="120" t="s">
        <v>20</v>
      </c>
      <c r="R38" t="s">
        <v>375</v>
      </c>
      <c r="S38" t="s">
        <v>375</v>
      </c>
    </row>
    <row r="39" spans="1:17" ht="25.5" customHeight="1">
      <c r="A39" s="146">
        <v>100</v>
      </c>
      <c r="B39" s="146">
        <v>1250</v>
      </c>
      <c r="C39" s="146" t="s">
        <v>124</v>
      </c>
      <c r="D39" s="146">
        <v>1912</v>
      </c>
      <c r="E39" s="145" t="s">
        <v>326</v>
      </c>
      <c r="F39" s="145" t="s">
        <v>61</v>
      </c>
      <c r="G39" s="145" t="s">
        <v>193</v>
      </c>
      <c r="H39" s="145" t="s">
        <v>326</v>
      </c>
      <c r="I39" s="145" t="s">
        <v>47</v>
      </c>
      <c r="J39" s="145" t="s">
        <v>310</v>
      </c>
      <c r="K39" s="145" t="s">
        <v>310</v>
      </c>
      <c r="L39" s="118" t="s">
        <v>20</v>
      </c>
      <c r="M39" s="118" t="s">
        <v>20</v>
      </c>
      <c r="N39" s="119" t="s">
        <v>20</v>
      </c>
      <c r="O39" s="119" t="s">
        <v>20</v>
      </c>
      <c r="P39" s="120" t="s">
        <v>20</v>
      </c>
      <c r="Q39" s="120" t="s">
        <v>20</v>
      </c>
    </row>
    <row r="40" spans="1:19" ht="29.25" customHeight="1">
      <c r="A40" s="146">
        <v>103</v>
      </c>
      <c r="B40" s="146">
        <v>1251</v>
      </c>
      <c r="C40" s="146" t="s">
        <v>105</v>
      </c>
      <c r="D40" s="146">
        <v>1913</v>
      </c>
      <c r="E40" s="145" t="s">
        <v>327</v>
      </c>
      <c r="F40" s="145" t="s">
        <v>193</v>
      </c>
      <c r="G40" s="145" t="s">
        <v>193</v>
      </c>
      <c r="H40" s="145" t="s">
        <v>192</v>
      </c>
      <c r="I40" s="145" t="s">
        <v>193</v>
      </c>
      <c r="J40" s="145" t="s">
        <v>328</v>
      </c>
      <c r="K40" s="145" t="s">
        <v>310</v>
      </c>
      <c r="L40" s="118" t="s">
        <v>20</v>
      </c>
      <c r="M40" s="118" t="s">
        <v>20</v>
      </c>
      <c r="N40" s="119" t="s">
        <v>21</v>
      </c>
      <c r="O40" s="119" t="s">
        <v>21</v>
      </c>
      <c r="P40" s="120" t="s">
        <v>21</v>
      </c>
      <c r="Q40" s="120" t="s">
        <v>21</v>
      </c>
      <c r="R40" t="s">
        <v>375</v>
      </c>
      <c r="S40" t="s">
        <v>375</v>
      </c>
    </row>
    <row r="41" spans="1:17" ht="89.25">
      <c r="A41" s="146">
        <v>106</v>
      </c>
      <c r="B41" s="146">
        <v>257</v>
      </c>
      <c r="C41" s="146" t="s">
        <v>59</v>
      </c>
      <c r="D41" s="146">
        <v>1914</v>
      </c>
      <c r="E41" s="145" t="s">
        <v>60</v>
      </c>
      <c r="F41" s="145" t="s">
        <v>60</v>
      </c>
      <c r="G41" s="145" t="s">
        <v>60</v>
      </c>
      <c r="H41" s="145" t="s">
        <v>60</v>
      </c>
      <c r="I41" s="145" t="s">
        <v>61</v>
      </c>
      <c r="J41" s="145" t="s">
        <v>329</v>
      </c>
      <c r="K41" s="145" t="s">
        <v>330</v>
      </c>
      <c r="L41" s="118" t="s">
        <v>21</v>
      </c>
      <c r="M41" s="118" t="s">
        <v>21</v>
      </c>
      <c r="N41" s="119" t="s">
        <v>21</v>
      </c>
      <c r="O41" s="119" t="s">
        <v>21</v>
      </c>
      <c r="P41" s="120" t="s">
        <v>21</v>
      </c>
      <c r="Q41" s="120" t="s">
        <v>21</v>
      </c>
    </row>
    <row r="42" spans="1:17" ht="12.75">
      <c r="A42" s="146">
        <v>109</v>
      </c>
      <c r="B42" s="146">
        <v>1219</v>
      </c>
      <c r="C42" s="146" t="s">
        <v>157</v>
      </c>
      <c r="D42" s="146">
        <v>1919</v>
      </c>
      <c r="E42" s="145" t="s">
        <v>331</v>
      </c>
      <c r="F42" s="145" t="s">
        <v>43</v>
      </c>
      <c r="G42" s="145" t="s">
        <v>43</v>
      </c>
      <c r="H42" s="145" t="s">
        <v>43</v>
      </c>
      <c r="I42" s="145" t="s">
        <v>108</v>
      </c>
      <c r="J42" s="145" t="s">
        <v>310</v>
      </c>
      <c r="K42" s="145" t="s">
        <v>310</v>
      </c>
      <c r="L42" s="118" t="s">
        <v>21</v>
      </c>
      <c r="M42" s="118" t="s">
        <v>21</v>
      </c>
      <c r="N42" s="119" t="s">
        <v>21</v>
      </c>
      <c r="O42" s="119" t="s">
        <v>21</v>
      </c>
      <c r="P42" s="120" t="s">
        <v>21</v>
      </c>
      <c r="Q42" s="120" t="s">
        <v>21</v>
      </c>
    </row>
    <row r="43" spans="1:19" ht="37.5" customHeight="1">
      <c r="A43" s="146">
        <v>112</v>
      </c>
      <c r="B43" s="146">
        <v>1265</v>
      </c>
      <c r="C43" s="146" t="s">
        <v>125</v>
      </c>
      <c r="D43" s="146">
        <v>1919</v>
      </c>
      <c r="E43" s="145" t="s">
        <v>332</v>
      </c>
      <c r="F43" s="145" t="s">
        <v>333</v>
      </c>
      <c r="G43" s="145" t="s">
        <v>313</v>
      </c>
      <c r="H43" s="145" t="s">
        <v>333</v>
      </c>
      <c r="I43" s="145" t="s">
        <v>63</v>
      </c>
      <c r="J43" s="145" t="s">
        <v>310</v>
      </c>
      <c r="K43" s="145" t="s">
        <v>310</v>
      </c>
      <c r="L43" s="118" t="s">
        <v>20</v>
      </c>
      <c r="M43" s="118" t="s">
        <v>20</v>
      </c>
      <c r="N43" s="119"/>
      <c r="O43" s="119" t="s">
        <v>20</v>
      </c>
      <c r="P43" s="120" t="s">
        <v>20</v>
      </c>
      <c r="Q43" s="120"/>
      <c r="S43" t="s">
        <v>375</v>
      </c>
    </row>
    <row r="44" spans="1:17" ht="12.75">
      <c r="A44" s="146">
        <v>115</v>
      </c>
      <c r="B44" s="146">
        <v>1270</v>
      </c>
      <c r="C44" s="146" t="s">
        <v>74</v>
      </c>
      <c r="D44" s="146">
        <v>1919</v>
      </c>
      <c r="E44" s="145" t="s">
        <v>75</v>
      </c>
      <c r="F44" s="145" t="s">
        <v>75</v>
      </c>
      <c r="G44" s="145" t="s">
        <v>75</v>
      </c>
      <c r="H44" s="145" t="s">
        <v>75</v>
      </c>
      <c r="I44" s="145" t="s">
        <v>47</v>
      </c>
      <c r="J44" s="145" t="s">
        <v>310</v>
      </c>
      <c r="K44" s="145" t="s">
        <v>310</v>
      </c>
      <c r="L44" s="118" t="s">
        <v>21</v>
      </c>
      <c r="M44" s="118" t="s">
        <v>21</v>
      </c>
      <c r="N44" s="119" t="s">
        <v>21</v>
      </c>
      <c r="O44" s="119" t="s">
        <v>21</v>
      </c>
      <c r="P44" s="120" t="s">
        <v>21</v>
      </c>
      <c r="Q44" s="120" t="s">
        <v>21</v>
      </c>
    </row>
    <row r="45" spans="1:17" ht="12.75">
      <c r="A45" s="146">
        <v>116</v>
      </c>
      <c r="B45" s="146">
        <v>3134</v>
      </c>
      <c r="C45" s="146" t="s">
        <v>158</v>
      </c>
      <c r="D45" s="146">
        <v>1919</v>
      </c>
      <c r="E45" s="145" t="s">
        <v>55</v>
      </c>
      <c r="F45" s="145" t="s">
        <v>55</v>
      </c>
      <c r="G45" s="145" t="s">
        <v>55</v>
      </c>
      <c r="H45" s="145" t="s">
        <v>55</v>
      </c>
      <c r="I45" s="145" t="s">
        <v>47</v>
      </c>
      <c r="J45" s="145" t="s">
        <v>310</v>
      </c>
      <c r="K45" s="145" t="s">
        <v>310</v>
      </c>
      <c r="L45" s="118" t="s">
        <v>5</v>
      </c>
      <c r="M45" s="118" t="s">
        <v>21</v>
      </c>
      <c r="N45" s="119" t="s">
        <v>5</v>
      </c>
      <c r="O45" s="119" t="s">
        <v>21</v>
      </c>
      <c r="P45" s="120" t="s">
        <v>5</v>
      </c>
      <c r="Q45" s="120" t="s">
        <v>21</v>
      </c>
    </row>
    <row r="46" spans="1:17" ht="12.75">
      <c r="A46" s="146">
        <v>117</v>
      </c>
      <c r="B46" s="146">
        <v>1272</v>
      </c>
      <c r="C46" s="146" t="s">
        <v>159</v>
      </c>
      <c r="D46" s="146">
        <v>1920</v>
      </c>
      <c r="E46" s="145" t="s">
        <v>108</v>
      </c>
      <c r="F46" s="145" t="s">
        <v>108</v>
      </c>
      <c r="G46" s="145" t="s">
        <v>108</v>
      </c>
      <c r="H46" s="145" t="s">
        <v>108</v>
      </c>
      <c r="I46" s="145" t="s">
        <v>182</v>
      </c>
      <c r="J46" s="145" t="s">
        <v>310</v>
      </c>
      <c r="K46" s="145" t="s">
        <v>310</v>
      </c>
      <c r="L46" s="118" t="s">
        <v>20</v>
      </c>
      <c r="M46" s="118" t="s">
        <v>20</v>
      </c>
      <c r="N46" s="119" t="s">
        <v>20</v>
      </c>
      <c r="O46" s="119" t="s">
        <v>20</v>
      </c>
      <c r="P46" s="120" t="s">
        <v>20</v>
      </c>
      <c r="Q46" s="120" t="s">
        <v>20</v>
      </c>
    </row>
    <row r="47" spans="1:19" ht="12.75">
      <c r="A47" s="146">
        <v>118</v>
      </c>
      <c r="B47" s="146">
        <v>41</v>
      </c>
      <c r="C47" s="146" t="s">
        <v>160</v>
      </c>
      <c r="D47" s="146">
        <v>1929</v>
      </c>
      <c r="E47" s="145" t="s">
        <v>310</v>
      </c>
      <c r="F47" s="145" t="s">
        <v>43</v>
      </c>
      <c r="G47" s="145" t="s">
        <v>80</v>
      </c>
      <c r="H47" s="145" t="s">
        <v>43</v>
      </c>
      <c r="I47" s="145" t="s">
        <v>80</v>
      </c>
      <c r="J47" s="145" t="s">
        <v>310</v>
      </c>
      <c r="K47" s="145" t="s">
        <v>310</v>
      </c>
      <c r="L47" s="118" t="s">
        <v>20</v>
      </c>
      <c r="M47" s="118" t="s">
        <v>9</v>
      </c>
      <c r="N47" s="119" t="s">
        <v>21</v>
      </c>
      <c r="O47" s="119" t="s">
        <v>9</v>
      </c>
      <c r="P47" s="120" t="s">
        <v>20</v>
      </c>
      <c r="Q47" s="120" t="s">
        <v>9</v>
      </c>
      <c r="S47" t="s">
        <v>375</v>
      </c>
    </row>
    <row r="48" spans="1:17" ht="12.75">
      <c r="A48" s="146">
        <v>121</v>
      </c>
      <c r="B48" s="146">
        <v>129</v>
      </c>
      <c r="C48" s="146" t="s">
        <v>161</v>
      </c>
      <c r="D48" s="146">
        <v>1931</v>
      </c>
      <c r="E48" s="145" t="s">
        <v>79</v>
      </c>
      <c r="F48" s="145" t="s">
        <v>79</v>
      </c>
      <c r="G48" s="145" t="s">
        <v>79</v>
      </c>
      <c r="H48" s="145" t="s">
        <v>79</v>
      </c>
      <c r="I48" s="145" t="s">
        <v>80</v>
      </c>
      <c r="J48" s="145" t="s">
        <v>310</v>
      </c>
      <c r="K48" s="145" t="s">
        <v>310</v>
      </c>
      <c r="L48" s="118" t="s">
        <v>20</v>
      </c>
      <c r="M48" s="118" t="s">
        <v>20</v>
      </c>
      <c r="N48" s="119" t="s">
        <v>20</v>
      </c>
      <c r="O48" s="119" t="s">
        <v>20</v>
      </c>
      <c r="P48" s="120" t="s">
        <v>20</v>
      </c>
      <c r="Q48" s="120" t="s">
        <v>20</v>
      </c>
    </row>
    <row r="49" spans="1:17" ht="12.75">
      <c r="A49" s="146">
        <v>124</v>
      </c>
      <c r="B49" s="146">
        <v>1027</v>
      </c>
      <c r="C49" s="146" t="s">
        <v>162</v>
      </c>
      <c r="D49" s="146">
        <v>1932</v>
      </c>
      <c r="E49" s="145" t="s">
        <v>334</v>
      </c>
      <c r="F49" s="145" t="s">
        <v>188</v>
      </c>
      <c r="G49" s="145" t="s">
        <v>188</v>
      </c>
      <c r="H49" s="145" t="s">
        <v>188</v>
      </c>
      <c r="I49" s="145" t="s">
        <v>191</v>
      </c>
      <c r="J49" s="145" t="s">
        <v>310</v>
      </c>
      <c r="K49" s="145" t="s">
        <v>310</v>
      </c>
      <c r="L49" s="118" t="s">
        <v>20</v>
      </c>
      <c r="M49" s="118" t="s">
        <v>20</v>
      </c>
      <c r="N49" s="119" t="s">
        <v>20</v>
      </c>
      <c r="O49" s="119" t="s">
        <v>20</v>
      </c>
      <c r="P49" s="120" t="s">
        <v>20</v>
      </c>
      <c r="Q49" s="120" t="s">
        <v>20</v>
      </c>
    </row>
    <row r="50" spans="1:17" ht="12.75">
      <c r="A50" s="146">
        <v>125</v>
      </c>
      <c r="B50" s="146">
        <v>1129</v>
      </c>
      <c r="C50" s="146" t="s">
        <v>163</v>
      </c>
      <c r="D50" s="146">
        <v>1934</v>
      </c>
      <c r="E50" s="145" t="s">
        <v>335</v>
      </c>
      <c r="F50" s="145" t="s">
        <v>275</v>
      </c>
      <c r="G50" s="145" t="s">
        <v>275</v>
      </c>
      <c r="H50" s="145" t="s">
        <v>275</v>
      </c>
      <c r="I50" s="145" t="s">
        <v>276</v>
      </c>
      <c r="J50" s="145" t="s">
        <v>310</v>
      </c>
      <c r="K50" s="145" t="s">
        <v>310</v>
      </c>
      <c r="L50" s="118" t="s">
        <v>20</v>
      </c>
      <c r="M50" s="118" t="s">
        <v>9</v>
      </c>
      <c r="N50" s="119" t="s">
        <v>20</v>
      </c>
      <c r="O50" s="119" t="s">
        <v>9</v>
      </c>
      <c r="P50" s="120" t="s">
        <v>20</v>
      </c>
      <c r="Q50" s="120" t="s">
        <v>9</v>
      </c>
    </row>
    <row r="51" spans="1:19" ht="12.75">
      <c r="A51" s="146">
        <v>127</v>
      </c>
      <c r="B51" s="146">
        <v>111</v>
      </c>
      <c r="C51" s="146" t="s">
        <v>164</v>
      </c>
      <c r="D51" s="146">
        <v>1935</v>
      </c>
      <c r="E51" s="145" t="s">
        <v>77</v>
      </c>
      <c r="F51" s="145" t="s">
        <v>77</v>
      </c>
      <c r="G51" s="145" t="s">
        <v>277</v>
      </c>
      <c r="H51" s="145" t="s">
        <v>77</v>
      </c>
      <c r="I51" s="145" t="s">
        <v>277</v>
      </c>
      <c r="J51" s="145" t="s">
        <v>310</v>
      </c>
      <c r="K51" s="145" t="s">
        <v>310</v>
      </c>
      <c r="L51" s="118" t="s">
        <v>20</v>
      </c>
      <c r="M51" s="118" t="s">
        <v>21</v>
      </c>
      <c r="N51" s="119" t="s">
        <v>21</v>
      </c>
      <c r="O51" s="119" t="s">
        <v>20</v>
      </c>
      <c r="P51" s="120" t="s">
        <v>20</v>
      </c>
      <c r="Q51" s="120" t="s">
        <v>21</v>
      </c>
      <c r="S51" t="s">
        <v>375</v>
      </c>
    </row>
    <row r="52" spans="1:17" ht="12.75">
      <c r="A52" s="146">
        <v>130</v>
      </c>
      <c r="B52" s="146">
        <v>157</v>
      </c>
      <c r="C52" s="146" t="s">
        <v>78</v>
      </c>
      <c r="D52" s="146">
        <v>1937</v>
      </c>
      <c r="E52" s="145" t="s">
        <v>79</v>
      </c>
      <c r="F52" s="145" t="s">
        <v>79</v>
      </c>
      <c r="G52" s="145" t="s">
        <v>79</v>
      </c>
      <c r="H52" s="145" t="s">
        <v>79</v>
      </c>
      <c r="I52" s="145" t="s">
        <v>80</v>
      </c>
      <c r="J52" s="145" t="s">
        <v>310</v>
      </c>
      <c r="K52" s="145" t="s">
        <v>310</v>
      </c>
      <c r="L52" s="118" t="s">
        <v>20</v>
      </c>
      <c r="M52" s="118" t="s">
        <v>9</v>
      </c>
      <c r="N52" s="119" t="s">
        <v>20</v>
      </c>
      <c r="O52" s="119" t="s">
        <v>9</v>
      </c>
      <c r="P52" s="120" t="s">
        <v>20</v>
      </c>
      <c r="Q52" s="120" t="s">
        <v>9</v>
      </c>
    </row>
    <row r="53" spans="1:17" ht="12.75">
      <c r="A53" s="146">
        <v>133</v>
      </c>
      <c r="B53" s="146">
        <v>184</v>
      </c>
      <c r="C53" s="146" t="s">
        <v>165</v>
      </c>
      <c r="D53" s="146">
        <v>1938</v>
      </c>
      <c r="E53" s="145" t="s">
        <v>336</v>
      </c>
      <c r="F53" s="145" t="s">
        <v>43</v>
      </c>
      <c r="G53" s="145" t="s">
        <v>43</v>
      </c>
      <c r="H53" s="145" t="s">
        <v>43</v>
      </c>
      <c r="I53" s="145" t="s">
        <v>79</v>
      </c>
      <c r="J53" s="145" t="s">
        <v>310</v>
      </c>
      <c r="K53" s="145" t="s">
        <v>310</v>
      </c>
      <c r="L53" s="118" t="s">
        <v>21</v>
      </c>
      <c r="M53" s="118" t="s">
        <v>7</v>
      </c>
      <c r="N53" s="119" t="s">
        <v>21</v>
      </c>
      <c r="O53" s="119" t="s">
        <v>7</v>
      </c>
      <c r="P53" s="120" t="s">
        <v>21</v>
      </c>
      <c r="Q53" s="120" t="s">
        <v>7</v>
      </c>
    </row>
    <row r="54" spans="1:19" ht="26.25" customHeight="1">
      <c r="A54" s="146">
        <v>136</v>
      </c>
      <c r="B54" s="146">
        <v>183</v>
      </c>
      <c r="C54" s="146" t="s">
        <v>106</v>
      </c>
      <c r="D54" s="146">
        <v>1939</v>
      </c>
      <c r="E54" s="145" t="s">
        <v>337</v>
      </c>
      <c r="F54" s="145" t="s">
        <v>79</v>
      </c>
      <c r="G54" s="145" t="s">
        <v>278</v>
      </c>
      <c r="H54" s="145" t="s">
        <v>79</v>
      </c>
      <c r="I54" s="145" t="s">
        <v>338</v>
      </c>
      <c r="J54" s="145" t="s">
        <v>310</v>
      </c>
      <c r="K54" s="145" t="s">
        <v>310</v>
      </c>
      <c r="L54" s="118" t="s">
        <v>21</v>
      </c>
      <c r="M54" s="118" t="s">
        <v>21</v>
      </c>
      <c r="N54" s="119" t="s">
        <v>20</v>
      </c>
      <c r="O54" s="119" t="s">
        <v>20</v>
      </c>
      <c r="P54" s="120" t="s">
        <v>21</v>
      </c>
      <c r="Q54" s="120" t="s">
        <v>21</v>
      </c>
      <c r="S54" t="s">
        <v>375</v>
      </c>
    </row>
    <row r="55" spans="1:19" ht="130.5" customHeight="1">
      <c r="A55" s="146">
        <v>139</v>
      </c>
      <c r="B55" s="146">
        <v>258</v>
      </c>
      <c r="C55" s="146" t="s">
        <v>107</v>
      </c>
      <c r="D55" s="146">
        <v>1939</v>
      </c>
      <c r="E55" s="145" t="s">
        <v>339</v>
      </c>
      <c r="F55" s="145" t="s">
        <v>67</v>
      </c>
      <c r="G55" s="145" t="s">
        <v>108</v>
      </c>
      <c r="H55" s="145" t="s">
        <v>67</v>
      </c>
      <c r="I55" s="145" t="s">
        <v>108</v>
      </c>
      <c r="J55" s="145" t="s">
        <v>340</v>
      </c>
      <c r="K55" s="145" t="s">
        <v>341</v>
      </c>
      <c r="L55" s="118" t="s">
        <v>21</v>
      </c>
      <c r="M55" s="118" t="s">
        <v>21</v>
      </c>
      <c r="N55" s="119" t="s">
        <v>20</v>
      </c>
      <c r="O55" s="119" t="s">
        <v>20</v>
      </c>
      <c r="P55" s="120" t="s">
        <v>21</v>
      </c>
      <c r="Q55" s="120" t="s">
        <v>21</v>
      </c>
      <c r="S55" t="s">
        <v>375</v>
      </c>
    </row>
    <row r="56" spans="1:17" ht="12.75">
      <c r="A56" s="146">
        <v>142</v>
      </c>
      <c r="B56" s="146">
        <v>179</v>
      </c>
      <c r="C56" s="146" t="s">
        <v>42</v>
      </c>
      <c r="D56" s="146">
        <v>1939</v>
      </c>
      <c r="E56" s="145" t="s">
        <v>43</v>
      </c>
      <c r="F56" s="145" t="s">
        <v>43</v>
      </c>
      <c r="G56" s="145" t="s">
        <v>43</v>
      </c>
      <c r="H56" s="145" t="s">
        <v>43</v>
      </c>
      <c r="I56" s="145" t="s">
        <v>44</v>
      </c>
      <c r="J56" s="145" t="s">
        <v>310</v>
      </c>
      <c r="K56" s="145" t="s">
        <v>310</v>
      </c>
      <c r="L56" s="118" t="s">
        <v>20</v>
      </c>
      <c r="M56" s="118" t="s">
        <v>20</v>
      </c>
      <c r="N56" s="119" t="s">
        <v>20</v>
      </c>
      <c r="O56" s="119" t="s">
        <v>20</v>
      </c>
      <c r="P56" s="120" t="s">
        <v>20</v>
      </c>
      <c r="Q56" s="120" t="s">
        <v>20</v>
      </c>
    </row>
    <row r="57" spans="1:17" ht="12.75">
      <c r="A57" s="146">
        <v>145</v>
      </c>
      <c r="B57" s="146">
        <v>613</v>
      </c>
      <c r="C57" s="146" t="s">
        <v>54</v>
      </c>
      <c r="D57" s="146">
        <v>1940</v>
      </c>
      <c r="E57" s="145" t="s">
        <v>56</v>
      </c>
      <c r="F57" s="145" t="s">
        <v>56</v>
      </c>
      <c r="G57" s="145" t="s">
        <v>56</v>
      </c>
      <c r="H57" s="145" t="s">
        <v>56</v>
      </c>
      <c r="I57" s="145" t="s">
        <v>55</v>
      </c>
      <c r="J57" s="145" t="s">
        <v>310</v>
      </c>
      <c r="K57" s="145" t="s">
        <v>310</v>
      </c>
      <c r="L57" s="118" t="s">
        <v>20</v>
      </c>
      <c r="M57" s="118" t="s">
        <v>20</v>
      </c>
      <c r="N57" s="119" t="s">
        <v>20</v>
      </c>
      <c r="O57" s="119" t="s">
        <v>20</v>
      </c>
      <c r="P57" s="120" t="s">
        <v>20</v>
      </c>
      <c r="Q57" s="120" t="s">
        <v>20</v>
      </c>
    </row>
    <row r="58" spans="1:19" ht="12.75">
      <c r="A58" s="146">
        <v>147</v>
      </c>
      <c r="B58" s="146">
        <v>1238</v>
      </c>
      <c r="C58" s="146" t="s">
        <v>86</v>
      </c>
      <c r="D58" s="146">
        <v>1948</v>
      </c>
      <c r="E58" s="145" t="s">
        <v>84</v>
      </c>
      <c r="F58" s="145" t="s">
        <v>85</v>
      </c>
      <c r="G58" s="145" t="s">
        <v>85</v>
      </c>
      <c r="H58" s="145" t="s">
        <v>84</v>
      </c>
      <c r="I58" s="145" t="s">
        <v>85</v>
      </c>
      <c r="J58" s="145" t="s">
        <v>310</v>
      </c>
      <c r="K58" s="145" t="s">
        <v>310</v>
      </c>
      <c r="L58" s="118" t="s">
        <v>5</v>
      </c>
      <c r="M58" s="118" t="s">
        <v>21</v>
      </c>
      <c r="N58" s="119" t="s">
        <v>5</v>
      </c>
      <c r="O58" s="119" t="s">
        <v>20</v>
      </c>
      <c r="P58" s="120" t="s">
        <v>5</v>
      </c>
      <c r="Q58" s="120" t="s">
        <v>20</v>
      </c>
      <c r="R58" t="s">
        <v>375</v>
      </c>
      <c r="S58" t="s">
        <v>375</v>
      </c>
    </row>
    <row r="59" spans="1:17" ht="38.25">
      <c r="A59" s="146">
        <v>148</v>
      </c>
      <c r="B59" s="146">
        <v>1793</v>
      </c>
      <c r="C59" s="146" t="s">
        <v>126</v>
      </c>
      <c r="D59" s="146">
        <v>1948</v>
      </c>
      <c r="E59" s="145" t="s">
        <v>342</v>
      </c>
      <c r="F59" s="145" t="s">
        <v>342</v>
      </c>
      <c r="G59" s="145" t="s">
        <v>342</v>
      </c>
      <c r="H59" s="145" t="s">
        <v>342</v>
      </c>
      <c r="I59" s="145" t="s">
        <v>113</v>
      </c>
      <c r="J59" s="145" t="s">
        <v>310</v>
      </c>
      <c r="K59" s="145" t="s">
        <v>310</v>
      </c>
      <c r="L59" s="118" t="s">
        <v>21</v>
      </c>
      <c r="M59" s="118" t="s">
        <v>21</v>
      </c>
      <c r="N59" s="119" t="s">
        <v>21</v>
      </c>
      <c r="O59" s="119" t="s">
        <v>21</v>
      </c>
      <c r="P59" s="120" t="s">
        <v>21</v>
      </c>
      <c r="Q59" s="120" t="s">
        <v>21</v>
      </c>
    </row>
    <row r="60" spans="1:17" ht="89.25">
      <c r="A60" s="146">
        <v>151</v>
      </c>
      <c r="B60" s="146">
        <v>51</v>
      </c>
      <c r="C60" s="146" t="s">
        <v>109</v>
      </c>
      <c r="D60" s="146">
        <v>1950</v>
      </c>
      <c r="E60" s="145" t="s">
        <v>343</v>
      </c>
      <c r="F60" s="145" t="s">
        <v>110</v>
      </c>
      <c r="G60" s="145" t="s">
        <v>110</v>
      </c>
      <c r="H60" s="145" t="s">
        <v>110</v>
      </c>
      <c r="I60" s="145" t="s">
        <v>111</v>
      </c>
      <c r="J60" s="145" t="s">
        <v>80</v>
      </c>
      <c r="K60" s="145" t="s">
        <v>344</v>
      </c>
      <c r="L60" s="118" t="s">
        <v>5</v>
      </c>
      <c r="M60" s="118" t="s">
        <v>7</v>
      </c>
      <c r="N60" s="119" t="s">
        <v>5</v>
      </c>
      <c r="O60" s="119" t="s">
        <v>7</v>
      </c>
      <c r="P60" s="120" t="s">
        <v>5</v>
      </c>
      <c r="Q60" s="120" t="s">
        <v>7</v>
      </c>
    </row>
    <row r="61" spans="1:17" ht="12.75">
      <c r="A61" s="146">
        <v>154</v>
      </c>
      <c r="B61" s="146">
        <v>606</v>
      </c>
      <c r="C61" s="146" t="s">
        <v>62</v>
      </c>
      <c r="D61" s="146">
        <v>1956</v>
      </c>
      <c r="E61" s="145" t="s">
        <v>43</v>
      </c>
      <c r="F61" s="145" t="s">
        <v>43</v>
      </c>
      <c r="G61" s="145" t="s">
        <v>43</v>
      </c>
      <c r="H61" s="145" t="s">
        <v>43</v>
      </c>
      <c r="I61" s="145" t="s">
        <v>63</v>
      </c>
      <c r="J61" s="145" t="s">
        <v>310</v>
      </c>
      <c r="K61" s="145" t="s">
        <v>310</v>
      </c>
      <c r="L61" s="118" t="s">
        <v>20</v>
      </c>
      <c r="M61" s="118" t="s">
        <v>20</v>
      </c>
      <c r="N61" s="119" t="s">
        <v>20</v>
      </c>
      <c r="O61" s="119" t="s">
        <v>20</v>
      </c>
      <c r="P61" s="120" t="s">
        <v>20</v>
      </c>
      <c r="Q61" s="120" t="s">
        <v>20</v>
      </c>
    </row>
    <row r="62" spans="1:18" ht="12.75">
      <c r="A62" s="146">
        <v>157</v>
      </c>
      <c r="B62" s="146">
        <v>200</v>
      </c>
      <c r="C62" s="146" t="s">
        <v>112</v>
      </c>
      <c r="D62" s="146">
        <v>1956</v>
      </c>
      <c r="E62" s="145" t="s">
        <v>51</v>
      </c>
      <c r="F62" s="145" t="s">
        <v>113</v>
      </c>
      <c r="G62" s="145" t="s">
        <v>51</v>
      </c>
      <c r="H62" s="145" t="s">
        <v>51</v>
      </c>
      <c r="I62" s="145" t="s">
        <v>113</v>
      </c>
      <c r="J62" s="145" t="s">
        <v>310</v>
      </c>
      <c r="K62" s="145" t="s">
        <v>320</v>
      </c>
      <c r="L62" s="118" t="s">
        <v>21</v>
      </c>
      <c r="M62" s="118" t="s">
        <v>21</v>
      </c>
      <c r="N62" s="119" t="s">
        <v>21</v>
      </c>
      <c r="O62" s="119" t="s">
        <v>21</v>
      </c>
      <c r="P62" s="120" t="s">
        <v>20</v>
      </c>
      <c r="Q62" s="120" t="s">
        <v>20</v>
      </c>
      <c r="R62" t="s">
        <v>375</v>
      </c>
    </row>
    <row r="63" spans="1:19" ht="12.75">
      <c r="A63" s="146">
        <v>160</v>
      </c>
      <c r="B63" s="146">
        <v>199</v>
      </c>
      <c r="C63" s="146" t="s">
        <v>166</v>
      </c>
      <c r="D63" s="146">
        <v>1962</v>
      </c>
      <c r="E63" s="145" t="s">
        <v>345</v>
      </c>
      <c r="F63" s="145" t="s">
        <v>80</v>
      </c>
      <c r="G63" s="145" t="s">
        <v>85</v>
      </c>
      <c r="H63" s="145" t="s">
        <v>80</v>
      </c>
      <c r="I63" s="145" t="s">
        <v>85</v>
      </c>
      <c r="J63" s="145" t="s">
        <v>310</v>
      </c>
      <c r="K63" s="145" t="s">
        <v>310</v>
      </c>
      <c r="L63" s="118" t="s">
        <v>20</v>
      </c>
      <c r="M63" s="118" t="s">
        <v>20</v>
      </c>
      <c r="N63" s="119" t="s">
        <v>21</v>
      </c>
      <c r="O63" s="119" t="s">
        <v>21</v>
      </c>
      <c r="P63" s="120" t="s">
        <v>20</v>
      </c>
      <c r="Q63" s="120" t="s">
        <v>20</v>
      </c>
      <c r="S63" t="s">
        <v>375</v>
      </c>
    </row>
    <row r="64" spans="1:19" ht="25.5">
      <c r="A64" s="146">
        <v>163</v>
      </c>
      <c r="B64" s="146">
        <v>611</v>
      </c>
      <c r="C64" s="146" t="s">
        <v>71</v>
      </c>
      <c r="D64" s="146">
        <v>1965</v>
      </c>
      <c r="E64" s="145" t="s">
        <v>72</v>
      </c>
      <c r="F64" s="145" t="s">
        <v>265</v>
      </c>
      <c r="G64" s="145" t="s">
        <v>265</v>
      </c>
      <c r="H64" s="145" t="s">
        <v>72</v>
      </c>
      <c r="I64" s="145" t="s">
        <v>346</v>
      </c>
      <c r="J64" s="145" t="s">
        <v>310</v>
      </c>
      <c r="K64" s="145" t="s">
        <v>347</v>
      </c>
      <c r="L64" s="118" t="s">
        <v>20</v>
      </c>
      <c r="M64" s="118" t="s">
        <v>20</v>
      </c>
      <c r="N64" s="119" t="s">
        <v>21</v>
      </c>
      <c r="O64" s="119" t="s">
        <v>21</v>
      </c>
      <c r="P64" s="120" t="s">
        <v>21</v>
      </c>
      <c r="Q64" s="120" t="s">
        <v>21</v>
      </c>
      <c r="R64" t="s">
        <v>375</v>
      </c>
      <c r="S64" t="s">
        <v>375</v>
      </c>
    </row>
    <row r="65" spans="1:18" ht="12.75">
      <c r="A65" s="146">
        <v>166</v>
      </c>
      <c r="B65" s="146">
        <v>1312</v>
      </c>
      <c r="C65" s="146" t="s">
        <v>83</v>
      </c>
      <c r="D65" s="146">
        <v>1965</v>
      </c>
      <c r="E65" s="145" t="s">
        <v>84</v>
      </c>
      <c r="F65" s="145" t="s">
        <v>85</v>
      </c>
      <c r="G65" s="145" t="s">
        <v>84</v>
      </c>
      <c r="H65" s="145" t="s">
        <v>84</v>
      </c>
      <c r="I65" s="145" t="s">
        <v>85</v>
      </c>
      <c r="J65" s="145" t="s">
        <v>310</v>
      </c>
      <c r="K65" s="145" t="s">
        <v>310</v>
      </c>
      <c r="L65" s="118" t="s">
        <v>20</v>
      </c>
      <c r="M65" s="118" t="s">
        <v>7</v>
      </c>
      <c r="N65" s="119" t="s">
        <v>20</v>
      </c>
      <c r="O65" s="119" t="s">
        <v>7</v>
      </c>
      <c r="P65" s="120" t="s">
        <v>21</v>
      </c>
      <c r="Q65" s="120" t="s">
        <v>7</v>
      </c>
      <c r="R65" t="s">
        <v>375</v>
      </c>
    </row>
    <row r="66" spans="1:18" ht="25.5">
      <c r="A66" s="146">
        <v>169</v>
      </c>
      <c r="B66" s="146">
        <v>1035</v>
      </c>
      <c r="C66" s="146" t="s">
        <v>127</v>
      </c>
      <c r="D66" s="146">
        <v>1967</v>
      </c>
      <c r="E66" s="145" t="s">
        <v>348</v>
      </c>
      <c r="F66" s="145" t="s">
        <v>113</v>
      </c>
      <c r="G66" s="145" t="s">
        <v>279</v>
      </c>
      <c r="H66" s="145" t="s">
        <v>348</v>
      </c>
      <c r="I66" s="145" t="s">
        <v>113</v>
      </c>
      <c r="J66" s="145" t="s">
        <v>310</v>
      </c>
      <c r="K66" s="145" t="s">
        <v>310</v>
      </c>
      <c r="L66" s="118" t="s">
        <v>21</v>
      </c>
      <c r="M66" s="118" t="s">
        <v>21</v>
      </c>
      <c r="N66" s="119" t="s">
        <v>21</v>
      </c>
      <c r="O66" s="119" t="s">
        <v>21</v>
      </c>
      <c r="P66" s="120" t="s">
        <v>20</v>
      </c>
      <c r="Q66" s="120" t="s">
        <v>20</v>
      </c>
      <c r="R66" t="s">
        <v>375</v>
      </c>
    </row>
    <row r="67" spans="1:19" ht="12.75">
      <c r="A67" s="146">
        <v>172</v>
      </c>
      <c r="B67" s="146">
        <v>1480</v>
      </c>
      <c r="C67" s="146" t="s">
        <v>167</v>
      </c>
      <c r="D67" s="146">
        <v>1969</v>
      </c>
      <c r="E67" s="145" t="s">
        <v>51</v>
      </c>
      <c r="F67" s="145" t="s">
        <v>51</v>
      </c>
      <c r="G67" s="145" t="s">
        <v>113</v>
      </c>
      <c r="H67" s="145" t="s">
        <v>51</v>
      </c>
      <c r="I67" s="145" t="s">
        <v>113</v>
      </c>
      <c r="J67" s="145" t="s">
        <v>310</v>
      </c>
      <c r="K67" s="145" t="s">
        <v>310</v>
      </c>
      <c r="L67" s="118" t="s">
        <v>5</v>
      </c>
      <c r="M67" s="118" t="s">
        <v>7</v>
      </c>
      <c r="N67" s="119" t="s">
        <v>5</v>
      </c>
      <c r="O67" s="119" t="s">
        <v>7</v>
      </c>
      <c r="P67" s="120" t="s">
        <v>5</v>
      </c>
      <c r="Q67" s="120" t="s">
        <v>7</v>
      </c>
      <c r="S67" t="s">
        <v>375</v>
      </c>
    </row>
    <row r="68" spans="1:19" ht="12.75">
      <c r="A68" s="146">
        <v>175</v>
      </c>
      <c r="B68" s="146">
        <v>1206</v>
      </c>
      <c r="C68" s="146" t="s">
        <v>168</v>
      </c>
      <c r="D68" s="146">
        <v>1969</v>
      </c>
      <c r="E68" s="145" t="s">
        <v>273</v>
      </c>
      <c r="F68" s="145" t="s">
        <v>272</v>
      </c>
      <c r="G68" s="145" t="s">
        <v>272</v>
      </c>
      <c r="H68" s="145" t="s">
        <v>273</v>
      </c>
      <c r="I68" s="145" t="s">
        <v>272</v>
      </c>
      <c r="J68" s="145" t="s">
        <v>310</v>
      </c>
      <c r="K68" s="145" t="s">
        <v>310</v>
      </c>
      <c r="L68" s="118" t="s">
        <v>21</v>
      </c>
      <c r="M68" s="118" t="s">
        <v>7</v>
      </c>
      <c r="N68" s="119" t="s">
        <v>20</v>
      </c>
      <c r="O68" s="119" t="s">
        <v>7</v>
      </c>
      <c r="P68" s="120" t="s">
        <v>20</v>
      </c>
      <c r="Q68" s="120" t="s">
        <v>7</v>
      </c>
      <c r="R68" t="s">
        <v>375</v>
      </c>
      <c r="S68" t="s">
        <v>375</v>
      </c>
    </row>
    <row r="69" spans="1:19" ht="12.75">
      <c r="A69" s="146">
        <v>178</v>
      </c>
      <c r="B69" s="146">
        <v>1447</v>
      </c>
      <c r="C69" s="146" t="s">
        <v>169</v>
      </c>
      <c r="D69" s="146">
        <v>1971</v>
      </c>
      <c r="E69" s="145" t="s">
        <v>85</v>
      </c>
      <c r="F69" s="145" t="s">
        <v>85</v>
      </c>
      <c r="G69" s="145" t="s">
        <v>84</v>
      </c>
      <c r="H69" s="145" t="s">
        <v>85</v>
      </c>
      <c r="I69" s="145" t="s">
        <v>84</v>
      </c>
      <c r="J69" s="145" t="s">
        <v>310</v>
      </c>
      <c r="K69" s="145" t="s">
        <v>310</v>
      </c>
      <c r="L69" s="118" t="s">
        <v>20</v>
      </c>
      <c r="M69" s="118" t="s">
        <v>20</v>
      </c>
      <c r="N69" s="119" t="s">
        <v>21</v>
      </c>
      <c r="O69" s="119" t="s">
        <v>21</v>
      </c>
      <c r="P69" s="120" t="s">
        <v>20</v>
      </c>
      <c r="Q69" s="120" t="s">
        <v>21</v>
      </c>
      <c r="S69" t="s">
        <v>375</v>
      </c>
    </row>
    <row r="70" spans="1:17" ht="25.5">
      <c r="A70" s="146">
        <v>181</v>
      </c>
      <c r="B70" s="146">
        <v>1046</v>
      </c>
      <c r="C70" s="146" t="s">
        <v>114</v>
      </c>
      <c r="D70" s="146">
        <v>1973</v>
      </c>
      <c r="E70" s="145" t="s">
        <v>349</v>
      </c>
      <c r="F70" s="145" t="s">
        <v>349</v>
      </c>
      <c r="G70" s="145" t="s">
        <v>279</v>
      </c>
      <c r="H70" s="145" t="s">
        <v>196</v>
      </c>
      <c r="I70" s="145" t="s">
        <v>113</v>
      </c>
      <c r="J70" s="145" t="s">
        <v>350</v>
      </c>
      <c r="K70" s="145" t="s">
        <v>310</v>
      </c>
      <c r="L70" s="118" t="s">
        <v>21</v>
      </c>
      <c r="M70" s="118" t="s">
        <v>7</v>
      </c>
      <c r="N70" s="119" t="s">
        <v>21</v>
      </c>
      <c r="O70" s="119" t="s">
        <v>7</v>
      </c>
      <c r="P70" s="120" t="s">
        <v>21</v>
      </c>
      <c r="Q70" s="120" t="s">
        <v>7</v>
      </c>
    </row>
    <row r="71" spans="1:17" ht="12.75">
      <c r="A71" s="146">
        <v>184</v>
      </c>
      <c r="B71" s="146">
        <v>1293</v>
      </c>
      <c r="C71" s="146" t="s">
        <v>46</v>
      </c>
      <c r="D71" s="146">
        <v>1974</v>
      </c>
      <c r="E71" s="145" t="s">
        <v>47</v>
      </c>
      <c r="F71" s="145" t="s">
        <v>47</v>
      </c>
      <c r="G71" s="145" t="s">
        <v>47</v>
      </c>
      <c r="H71" s="145" t="s">
        <v>47</v>
      </c>
      <c r="I71" s="145" t="s">
        <v>48</v>
      </c>
      <c r="J71" s="145" t="s">
        <v>310</v>
      </c>
      <c r="K71" s="145" t="s">
        <v>310</v>
      </c>
      <c r="L71" s="118" t="s">
        <v>20</v>
      </c>
      <c r="M71" s="118" t="s">
        <v>20</v>
      </c>
      <c r="N71" s="119" t="s">
        <v>20</v>
      </c>
      <c r="O71" s="119" t="s">
        <v>20</v>
      </c>
      <c r="P71" s="120" t="s">
        <v>20</v>
      </c>
      <c r="Q71" s="120" t="s">
        <v>20</v>
      </c>
    </row>
    <row r="72" spans="1:17" ht="12.75">
      <c r="A72" s="146">
        <v>187</v>
      </c>
      <c r="B72" s="146">
        <v>1435</v>
      </c>
      <c r="C72" s="146" t="s">
        <v>170</v>
      </c>
      <c r="D72" s="146">
        <v>1975</v>
      </c>
      <c r="E72" s="145" t="s">
        <v>72</v>
      </c>
      <c r="F72" s="145" t="s">
        <v>72</v>
      </c>
      <c r="G72" s="145" t="s">
        <v>72</v>
      </c>
      <c r="H72" s="145" t="s">
        <v>72</v>
      </c>
      <c r="I72" s="145" t="s">
        <v>280</v>
      </c>
      <c r="J72" s="145" t="s">
        <v>310</v>
      </c>
      <c r="K72" s="145" t="s">
        <v>310</v>
      </c>
      <c r="L72" s="118" t="s">
        <v>20</v>
      </c>
      <c r="M72" s="118" t="s">
        <v>20</v>
      </c>
      <c r="N72" s="119" t="s">
        <v>20</v>
      </c>
      <c r="O72" s="119" t="s">
        <v>20</v>
      </c>
      <c r="P72" s="120" t="s">
        <v>20</v>
      </c>
      <c r="Q72" s="120" t="s">
        <v>20</v>
      </c>
    </row>
    <row r="73" spans="1:17" ht="12.75">
      <c r="A73" s="146">
        <v>189</v>
      </c>
      <c r="B73" s="146">
        <v>2069</v>
      </c>
      <c r="C73" s="146" t="s">
        <v>81</v>
      </c>
      <c r="D73" s="146">
        <v>1977</v>
      </c>
      <c r="E73" s="145" t="s">
        <v>82</v>
      </c>
      <c r="F73" s="145" t="s">
        <v>82</v>
      </c>
      <c r="G73" s="145" t="s">
        <v>82</v>
      </c>
      <c r="H73" s="145" t="s">
        <v>82</v>
      </c>
      <c r="I73" s="145" t="s">
        <v>351</v>
      </c>
      <c r="J73" s="145" t="s">
        <v>310</v>
      </c>
      <c r="K73" s="145" t="s">
        <v>310</v>
      </c>
      <c r="L73" s="118" t="s">
        <v>21</v>
      </c>
      <c r="M73" s="118" t="s">
        <v>21</v>
      </c>
      <c r="N73" s="119" t="s">
        <v>21</v>
      </c>
      <c r="O73" s="119" t="s">
        <v>21</v>
      </c>
      <c r="P73" s="120" t="s">
        <v>21</v>
      </c>
      <c r="Q73" s="120" t="s">
        <v>21</v>
      </c>
    </row>
    <row r="74" spans="1:17" ht="12.75">
      <c r="A74" s="146">
        <v>190</v>
      </c>
      <c r="B74" s="146">
        <v>2141</v>
      </c>
      <c r="C74" s="146" t="s">
        <v>115</v>
      </c>
      <c r="D74" s="146">
        <v>1978</v>
      </c>
      <c r="E74" s="145" t="s">
        <v>282</v>
      </c>
      <c r="F74" s="145" t="s">
        <v>282</v>
      </c>
      <c r="G74" s="145" t="s">
        <v>282</v>
      </c>
      <c r="H74" s="145" t="s">
        <v>352</v>
      </c>
      <c r="I74" s="145" t="s">
        <v>281</v>
      </c>
      <c r="J74" s="145" t="s">
        <v>310</v>
      </c>
      <c r="K74" s="145" t="s">
        <v>310</v>
      </c>
      <c r="L74" s="118" t="s">
        <v>21</v>
      </c>
      <c r="M74" s="118" t="s">
        <v>21</v>
      </c>
      <c r="N74" s="119" t="s">
        <v>21</v>
      </c>
      <c r="O74" s="119" t="s">
        <v>21</v>
      </c>
      <c r="P74" s="120" t="s">
        <v>21</v>
      </c>
      <c r="Q74" s="120" t="s">
        <v>21</v>
      </c>
    </row>
    <row r="75" spans="1:17" ht="12.75">
      <c r="A75" s="146">
        <v>193</v>
      </c>
      <c r="B75" s="146">
        <v>3007</v>
      </c>
      <c r="C75" s="146" t="s">
        <v>171</v>
      </c>
      <c r="D75" s="146">
        <v>1979</v>
      </c>
      <c r="E75" s="145" t="s">
        <v>80</v>
      </c>
      <c r="F75" s="145" t="s">
        <v>80</v>
      </c>
      <c r="G75" s="145" t="s">
        <v>80</v>
      </c>
      <c r="H75" s="145" t="s">
        <v>80</v>
      </c>
      <c r="I75" s="145" t="s">
        <v>72</v>
      </c>
      <c r="J75" s="145" t="s">
        <v>310</v>
      </c>
      <c r="K75" s="145" t="s">
        <v>310</v>
      </c>
      <c r="L75" s="118" t="s">
        <v>20</v>
      </c>
      <c r="M75" s="118" t="s">
        <v>20</v>
      </c>
      <c r="N75" s="119" t="s">
        <v>20</v>
      </c>
      <c r="O75" s="119" t="s">
        <v>20</v>
      </c>
      <c r="P75" s="120" t="s">
        <v>20</v>
      </c>
      <c r="Q75" s="120" t="s">
        <v>20</v>
      </c>
    </row>
    <row r="76" spans="1:17" ht="12.75">
      <c r="A76" s="146">
        <v>199</v>
      </c>
      <c r="B76" s="146">
        <v>2115</v>
      </c>
      <c r="C76" s="146" t="s">
        <v>172</v>
      </c>
      <c r="D76" s="146">
        <v>1980</v>
      </c>
      <c r="E76" s="145" t="s">
        <v>117</v>
      </c>
      <c r="F76" s="145" t="s">
        <v>117</v>
      </c>
      <c r="G76" s="145" t="s">
        <v>117</v>
      </c>
      <c r="H76" s="145" t="s">
        <v>117</v>
      </c>
      <c r="I76" s="145" t="s">
        <v>53</v>
      </c>
      <c r="J76" s="145" t="s">
        <v>310</v>
      </c>
      <c r="K76" s="145" t="s">
        <v>310</v>
      </c>
      <c r="L76" s="118" t="s">
        <v>5</v>
      </c>
      <c r="M76" s="118" t="s">
        <v>21</v>
      </c>
      <c r="N76" s="119" t="s">
        <v>5</v>
      </c>
      <c r="O76" s="119" t="s">
        <v>21</v>
      </c>
      <c r="P76" s="120" t="s">
        <v>5</v>
      </c>
      <c r="Q76" s="120" t="s">
        <v>21</v>
      </c>
    </row>
    <row r="77" spans="1:19" ht="12.75">
      <c r="A77" s="146">
        <v>202</v>
      </c>
      <c r="B77" s="146">
        <v>3077</v>
      </c>
      <c r="C77" s="146" t="s">
        <v>88</v>
      </c>
      <c r="D77" s="146">
        <v>1982</v>
      </c>
      <c r="E77" s="145" t="s">
        <v>89</v>
      </c>
      <c r="F77" s="145" t="s">
        <v>89</v>
      </c>
      <c r="G77" s="145" t="s">
        <v>50</v>
      </c>
      <c r="H77" s="145" t="s">
        <v>89</v>
      </c>
      <c r="I77" s="145" t="s">
        <v>50</v>
      </c>
      <c r="J77" s="145" t="s">
        <v>310</v>
      </c>
      <c r="K77" s="145" t="s">
        <v>310</v>
      </c>
      <c r="L77" s="118" t="s">
        <v>21</v>
      </c>
      <c r="M77" s="118" t="s">
        <v>21</v>
      </c>
      <c r="N77" s="119" t="s">
        <v>20</v>
      </c>
      <c r="O77" s="119" t="s">
        <v>20</v>
      </c>
      <c r="P77" s="120" t="s">
        <v>21</v>
      </c>
      <c r="Q77" s="120" t="s">
        <v>21</v>
      </c>
      <c r="S77" t="s">
        <v>375</v>
      </c>
    </row>
    <row r="78" spans="1:18" ht="12.75">
      <c r="A78" s="146">
        <v>205</v>
      </c>
      <c r="B78" s="146">
        <v>3442</v>
      </c>
      <c r="C78" s="146" t="s">
        <v>173</v>
      </c>
      <c r="D78" s="146">
        <v>1982</v>
      </c>
      <c r="E78" s="145" t="s">
        <v>279</v>
      </c>
      <c r="F78" s="145" t="s">
        <v>113</v>
      </c>
      <c r="G78" s="145" t="s">
        <v>279</v>
      </c>
      <c r="H78" s="145" t="s">
        <v>279</v>
      </c>
      <c r="I78" s="145" t="s">
        <v>113</v>
      </c>
      <c r="J78" s="145" t="s">
        <v>310</v>
      </c>
      <c r="K78" s="145" t="s">
        <v>310</v>
      </c>
      <c r="L78" s="118" t="s">
        <v>5</v>
      </c>
      <c r="M78" s="118" t="s">
        <v>7</v>
      </c>
      <c r="N78" s="119" t="s">
        <v>5</v>
      </c>
      <c r="O78" s="119" t="s">
        <v>7</v>
      </c>
      <c r="P78" s="120" t="s">
        <v>5</v>
      </c>
      <c r="Q78" s="120" t="s">
        <v>7</v>
      </c>
      <c r="R78" t="s">
        <v>375</v>
      </c>
    </row>
    <row r="79" spans="1:19" ht="12.75">
      <c r="A79" s="146">
        <v>208</v>
      </c>
      <c r="B79" s="146">
        <v>3638</v>
      </c>
      <c r="C79" s="146" t="s">
        <v>171</v>
      </c>
      <c r="D79" s="146">
        <v>1987</v>
      </c>
      <c r="E79" s="145" t="s">
        <v>80</v>
      </c>
      <c r="F79" s="145" t="s">
        <v>80</v>
      </c>
      <c r="G79" s="145" t="s">
        <v>72</v>
      </c>
      <c r="H79" s="145" t="s">
        <v>80</v>
      </c>
      <c r="I79" s="145" t="s">
        <v>72</v>
      </c>
      <c r="J79" s="145" t="s">
        <v>310</v>
      </c>
      <c r="K79" s="145" t="s">
        <v>310</v>
      </c>
      <c r="L79" s="118" t="s">
        <v>5</v>
      </c>
      <c r="M79" s="118" t="s">
        <v>7</v>
      </c>
      <c r="N79" s="119" t="s">
        <v>5</v>
      </c>
      <c r="O79" s="119" t="s">
        <v>7</v>
      </c>
      <c r="P79" s="120" t="s">
        <v>5</v>
      </c>
      <c r="Q79" s="120" t="s">
        <v>7</v>
      </c>
      <c r="S79" t="s">
        <v>375</v>
      </c>
    </row>
    <row r="80" spans="1:17" ht="90" customHeight="1">
      <c r="A80" s="146">
        <v>211</v>
      </c>
      <c r="B80" s="146">
        <v>3957</v>
      </c>
      <c r="C80" s="146" t="s">
        <v>116</v>
      </c>
      <c r="D80" s="146">
        <v>1990</v>
      </c>
      <c r="E80" s="145" t="s">
        <v>117</v>
      </c>
      <c r="F80" s="145" t="s">
        <v>117</v>
      </c>
      <c r="G80" s="145" t="s">
        <v>117</v>
      </c>
      <c r="H80" s="145" t="s">
        <v>117</v>
      </c>
      <c r="I80" s="145" t="s">
        <v>118</v>
      </c>
      <c r="J80" s="145" t="s">
        <v>310</v>
      </c>
      <c r="K80" s="145" t="s">
        <v>463</v>
      </c>
      <c r="L80" s="118" t="s">
        <v>21</v>
      </c>
      <c r="M80" s="118" t="s">
        <v>21</v>
      </c>
      <c r="N80" s="119" t="s">
        <v>21</v>
      </c>
      <c r="O80" s="119" t="s">
        <v>21</v>
      </c>
      <c r="P80" s="120" t="s">
        <v>21</v>
      </c>
      <c r="Q80" s="120" t="s">
        <v>21</v>
      </c>
    </row>
    <row r="81" spans="7:13" ht="12.75">
      <c r="G81" s="121"/>
      <c r="J81" s="117" t="s">
        <v>424</v>
      </c>
      <c r="L81" s="117">
        <f>COUNTIF(L2:L80,"Y")</f>
        <v>48</v>
      </c>
      <c r="M81" s="117">
        <f>COUNTIF(M2:M80,"Y")</f>
        <v>39</v>
      </c>
    </row>
    <row r="82" spans="7:19" ht="12.75">
      <c r="G82" s="121"/>
      <c r="M82" s="117" t="s">
        <v>20</v>
      </c>
      <c r="N82" s="117">
        <f>COUNTIF(N$2:N$80,"Y")</f>
        <v>42</v>
      </c>
      <c r="O82" s="117">
        <f>COUNTIF(O$2:O$80,"Y")</f>
        <v>36</v>
      </c>
      <c r="P82" s="117">
        <f>COUNTIF(P$2:P$80,"Y")</f>
        <v>49</v>
      </c>
      <c r="Q82" s="117">
        <f>COUNTIF(Q$2:Q$80,"Y")</f>
        <v>39</v>
      </c>
      <c r="R82" s="117">
        <f>COUNTIF(R$2:R$80,"*")</f>
        <v>15</v>
      </c>
      <c r="S82" s="117">
        <f>COUNTIF(S$2:S$80,"*")</f>
        <v>23</v>
      </c>
    </row>
    <row r="83" spans="7:17" ht="12.75">
      <c r="G83" s="121"/>
      <c r="M83" s="117" t="s">
        <v>21</v>
      </c>
      <c r="N83" s="117">
        <f>COUNTIF(N$2:N$80,"N")</f>
        <v>29</v>
      </c>
      <c r="O83" s="117">
        <f>COUNTIF(O$2:O$80,"N")</f>
        <v>27</v>
      </c>
      <c r="P83" s="117">
        <f>COUNTIF(P$2:P$80,"N")</f>
        <v>23</v>
      </c>
      <c r="Q83" s="117">
        <f>COUNTIF(Q$2:Q$80,"N")</f>
        <v>23</v>
      </c>
    </row>
    <row r="84" spans="2:18" ht="12.75">
      <c r="B84" s="122" t="s">
        <v>353</v>
      </c>
      <c r="C84" s="122"/>
      <c r="M84" s="117" t="s">
        <v>354</v>
      </c>
      <c r="N84" s="117">
        <f>COUNTIF(N$2:N$80,"Tie")</f>
        <v>7</v>
      </c>
      <c r="O84" s="117">
        <v>16</v>
      </c>
      <c r="P84">
        <v>7</v>
      </c>
      <c r="Q84">
        <v>16</v>
      </c>
      <c r="R84" t="s">
        <v>381</v>
      </c>
    </row>
    <row r="85" spans="2:3" ht="12.75">
      <c r="B85" s="122" t="s">
        <v>426</v>
      </c>
      <c r="C85" s="122"/>
    </row>
    <row r="86" spans="2:17" ht="12.75">
      <c r="B86" s="122" t="s">
        <v>361</v>
      </c>
      <c r="C86" s="122"/>
      <c r="N86" s="117">
        <f>SUM(N82:N84)</f>
        <v>78</v>
      </c>
      <c r="O86" s="117">
        <f>SUM(O82:O84)</f>
        <v>79</v>
      </c>
      <c r="P86" s="117">
        <f>SUM(P82:P84)</f>
        <v>79</v>
      </c>
      <c r="Q86" s="117">
        <f>SUM(Q82:Q84)</f>
        <v>78</v>
      </c>
    </row>
    <row r="87" spans="2:3" ht="12.75">
      <c r="B87" s="123" t="s">
        <v>427</v>
      </c>
      <c r="C87" s="123"/>
    </row>
    <row r="88" spans="2:17" ht="12.75">
      <c r="B88" s="117" t="s">
        <v>428</v>
      </c>
      <c r="M88" s="117" t="s">
        <v>355</v>
      </c>
      <c r="N88" s="124">
        <f>N82/78</f>
        <v>0.5384615384615384</v>
      </c>
      <c r="O88" s="124">
        <f>O82/79</f>
        <v>0.45569620253164556</v>
      </c>
      <c r="P88" s="124">
        <f>P82/79</f>
        <v>0.620253164556962</v>
      </c>
      <c r="Q88" s="124">
        <f>Q82/78</f>
        <v>0.5</v>
      </c>
    </row>
    <row r="89" spans="13:17" ht="12.75">
      <c r="M89" s="117" t="s">
        <v>356</v>
      </c>
      <c r="N89" s="124">
        <f>N83/78</f>
        <v>0.3717948717948718</v>
      </c>
      <c r="O89" s="124">
        <f>O83/79</f>
        <v>0.34177215189873417</v>
      </c>
      <c r="P89" s="124">
        <f>P83/79</f>
        <v>0.2911392405063291</v>
      </c>
      <c r="Q89" s="124">
        <f>Q83/78</f>
        <v>0.2948717948717949</v>
      </c>
    </row>
    <row r="90" spans="2:17" ht="12.75">
      <c r="B90" s="117" t="s">
        <v>378</v>
      </c>
      <c r="D90" s="117" t="s">
        <v>379</v>
      </c>
      <c r="E90" s="117" t="s">
        <v>380</v>
      </c>
      <c r="M90" s="117" t="s">
        <v>357</v>
      </c>
      <c r="N90" s="124">
        <f>N84/78</f>
        <v>0.08974358974358974</v>
      </c>
      <c r="O90" s="124">
        <f>O84/79</f>
        <v>0.20253164556962025</v>
      </c>
      <c r="P90" s="124">
        <f>P84/79</f>
        <v>0.08860759493670886</v>
      </c>
      <c r="Q90" s="124">
        <f>Q84/78</f>
        <v>0.20512820512820512</v>
      </c>
    </row>
    <row r="91" spans="2:4" ht="12.75">
      <c r="B91" s="117">
        <v>13</v>
      </c>
      <c r="D91" s="117">
        <v>4</v>
      </c>
    </row>
    <row r="92" spans="2:4" ht="12.75">
      <c r="B92" s="117">
        <v>11</v>
      </c>
      <c r="D92" s="117">
        <v>4</v>
      </c>
    </row>
    <row r="93" spans="2:13" ht="12.75">
      <c r="B93" s="117">
        <v>8</v>
      </c>
      <c r="D93" s="117">
        <v>4</v>
      </c>
      <c r="E93" s="117">
        <v>1</v>
      </c>
      <c r="M93" s="117" t="s">
        <v>382</v>
      </c>
    </row>
    <row r="94" spans="2:18" ht="12.75">
      <c r="B94" s="117">
        <v>6</v>
      </c>
      <c r="D94" s="117">
        <v>3</v>
      </c>
      <c r="M94" s="197" t="s">
        <v>446</v>
      </c>
      <c r="N94" s="171"/>
      <c r="O94" s="171"/>
      <c r="P94" s="171"/>
      <c r="Q94" s="171"/>
      <c r="R94" s="172"/>
    </row>
    <row r="95" spans="13:18" ht="12.75">
      <c r="M95" s="200"/>
      <c r="N95" s="181"/>
      <c r="O95" s="181"/>
      <c r="P95" s="181"/>
      <c r="Q95" s="181"/>
      <c r="R95" s="182"/>
    </row>
    <row r="96" spans="2:18" ht="12.75">
      <c r="B96" s="117">
        <v>5</v>
      </c>
      <c r="D96" s="117">
        <v>2</v>
      </c>
      <c r="E96" s="117">
        <v>2</v>
      </c>
      <c r="M96" s="149"/>
      <c r="N96" s="19" t="s">
        <v>451</v>
      </c>
      <c r="O96" s="195" t="s">
        <v>452</v>
      </c>
      <c r="P96" s="195"/>
      <c r="Q96" s="195"/>
      <c r="R96" s="196"/>
    </row>
    <row r="97" spans="2:18" ht="46.5" customHeight="1">
      <c r="B97" s="117">
        <v>6</v>
      </c>
      <c r="D97" s="117">
        <v>6</v>
      </c>
      <c r="E97" s="117">
        <v>4</v>
      </c>
      <c r="M97" s="129" t="s">
        <v>358</v>
      </c>
      <c r="N97" s="129" t="s">
        <v>450</v>
      </c>
      <c r="O97" s="129" t="s">
        <v>473</v>
      </c>
      <c r="P97" s="129" t="s">
        <v>474</v>
      </c>
      <c r="Q97" s="129" t="s">
        <v>475</v>
      </c>
      <c r="R97" s="129" t="s">
        <v>476</v>
      </c>
    </row>
    <row r="98" spans="2:18" ht="12.75">
      <c r="B98" s="117">
        <f>SUM(B91:B97)</f>
        <v>49</v>
      </c>
      <c r="D98" s="117">
        <f>SUM(D91:D97)</f>
        <v>23</v>
      </c>
      <c r="E98" s="117">
        <f>SUM(E91:E97)</f>
        <v>7</v>
      </c>
      <c r="M98" s="128" t="s">
        <v>13</v>
      </c>
      <c r="N98" s="125" t="s">
        <v>447</v>
      </c>
      <c r="O98" s="125">
        <v>49</v>
      </c>
      <c r="P98" s="125">
        <v>42</v>
      </c>
      <c r="Q98" s="125">
        <v>35</v>
      </c>
      <c r="R98" s="125">
        <v>39</v>
      </c>
    </row>
    <row r="99" spans="13:18" ht="12.75">
      <c r="M99" s="128" t="s">
        <v>14</v>
      </c>
      <c r="N99" s="125" t="s">
        <v>448</v>
      </c>
      <c r="O99" s="125">
        <v>23</v>
      </c>
      <c r="P99" s="125">
        <v>29</v>
      </c>
      <c r="Q99" s="125">
        <v>27</v>
      </c>
      <c r="R99" s="125">
        <v>23</v>
      </c>
    </row>
    <row r="100" spans="2:18" ht="12.75">
      <c r="B100" s="117">
        <f>SUM(B91:E97)</f>
        <v>79</v>
      </c>
      <c r="M100" s="128" t="s">
        <v>354</v>
      </c>
      <c r="N100" s="125" t="s">
        <v>449</v>
      </c>
      <c r="O100" s="125">
        <v>7</v>
      </c>
      <c r="P100" s="125">
        <v>7</v>
      </c>
      <c r="Q100" s="125">
        <v>16</v>
      </c>
      <c r="R100" s="125">
        <v>16</v>
      </c>
    </row>
    <row r="101" spans="13:18" ht="12.75">
      <c r="M101" s="160" t="s">
        <v>461</v>
      </c>
      <c r="N101" s="198"/>
      <c r="O101" s="198"/>
      <c r="P101" s="198"/>
      <c r="Q101" s="198"/>
      <c r="R101" s="199"/>
    </row>
    <row r="102" spans="13:18" ht="12.75">
      <c r="M102" s="128" t="s">
        <v>359</v>
      </c>
      <c r="N102" s="158">
        <f>(0.61+0.49)/2</f>
        <v>0.55</v>
      </c>
      <c r="O102" s="158">
        <v>0.620253164556962</v>
      </c>
      <c r="P102" s="158">
        <v>0.5384615384615384</v>
      </c>
      <c r="Q102" s="158">
        <f>O88</f>
        <v>0.45569620253164556</v>
      </c>
      <c r="R102" s="158">
        <f>Q88</f>
        <v>0.5</v>
      </c>
    </row>
    <row r="103" spans="13:18" ht="12.75">
      <c r="M103" s="128" t="s">
        <v>360</v>
      </c>
      <c r="N103" s="158">
        <f>(0.3+0.3)/2</f>
        <v>0.3</v>
      </c>
      <c r="O103" s="158">
        <v>0.2911392405063291</v>
      </c>
      <c r="P103" s="158">
        <v>0.3717948717948718</v>
      </c>
      <c r="Q103" s="158">
        <f>O89</f>
        <v>0.34177215189873417</v>
      </c>
      <c r="R103" s="158">
        <f>Q89</f>
        <v>0.2948717948717949</v>
      </c>
    </row>
    <row r="104" spans="13:18" ht="12.75">
      <c r="M104" s="128" t="s">
        <v>357</v>
      </c>
      <c r="N104" s="158">
        <f>(0.09+0.2)/2</f>
        <v>0.14500000000000002</v>
      </c>
      <c r="O104" s="158">
        <v>0.08860759493670886</v>
      </c>
      <c r="P104" s="158">
        <v>0.08974358974358974</v>
      </c>
      <c r="Q104" s="158">
        <f>O90</f>
        <v>0.20253164556962025</v>
      </c>
      <c r="R104" s="158">
        <f>Q90</f>
        <v>0.20512820512820512</v>
      </c>
    </row>
    <row r="105" spans="13:18" ht="12.75">
      <c r="M105" s="125"/>
      <c r="N105" s="125"/>
      <c r="O105" s="126"/>
      <c r="P105" s="126"/>
      <c r="Q105" s="126"/>
      <c r="R105" s="126"/>
    </row>
    <row r="106" spans="13:18" ht="12.75">
      <c r="M106" s="127" t="s">
        <v>21</v>
      </c>
      <c r="N106" s="127"/>
      <c r="O106" s="125">
        <v>79</v>
      </c>
      <c r="P106" s="125">
        <v>78</v>
      </c>
      <c r="Q106" s="125">
        <f>O86</f>
        <v>79</v>
      </c>
      <c r="R106" s="125">
        <v>78</v>
      </c>
    </row>
    <row r="107" spans="13:18" ht="12.75">
      <c r="M107" s="160" t="s">
        <v>462</v>
      </c>
      <c r="N107" s="161"/>
      <c r="O107" s="161"/>
      <c r="P107" s="161"/>
      <c r="Q107" s="161"/>
      <c r="R107" s="162"/>
    </row>
    <row r="108" spans="13:18" ht="12.75">
      <c r="M108" s="128" t="s">
        <v>391</v>
      </c>
      <c r="N108" s="158">
        <f>(0.77+0.68)/2</f>
        <v>0.7250000000000001</v>
      </c>
      <c r="O108" s="158">
        <v>0.75</v>
      </c>
      <c r="P108" s="158">
        <v>0.6875</v>
      </c>
      <c r="Q108" s="158">
        <v>0.5625</v>
      </c>
      <c r="R108" s="158">
        <f>Q120</f>
        <v>0.65625</v>
      </c>
    </row>
    <row r="109" spans="13:18" ht="12.75">
      <c r="M109" s="128" t="s">
        <v>392</v>
      </c>
      <c r="N109" s="158">
        <f>(0.23+0.19)/2</f>
        <v>0.21000000000000002</v>
      </c>
      <c r="O109" s="158">
        <v>0.25</v>
      </c>
      <c r="P109" s="158">
        <v>0.3125</v>
      </c>
      <c r="Q109" s="158">
        <v>0.3125</v>
      </c>
      <c r="R109" s="158">
        <f>Q121</f>
        <v>0.21875</v>
      </c>
    </row>
    <row r="110" spans="13:18" ht="12.75">
      <c r="M110" s="128" t="s">
        <v>393</v>
      </c>
      <c r="N110" s="158">
        <f>(0+0.13)/2</f>
        <v>0.065</v>
      </c>
      <c r="O110" s="158">
        <v>0</v>
      </c>
      <c r="P110" s="158">
        <v>0</v>
      </c>
      <c r="Q110" s="158">
        <v>0.125</v>
      </c>
      <c r="R110" s="158">
        <f>Q122</f>
        <v>0.125</v>
      </c>
    </row>
    <row r="111" spans="13:18" ht="12.75">
      <c r="M111" s="128" t="s">
        <v>394</v>
      </c>
      <c r="N111" s="158">
        <f>(0.49+0.36)/2</f>
        <v>0.425</v>
      </c>
      <c r="O111" s="158">
        <v>0.5319148936170213</v>
      </c>
      <c r="P111" s="158">
        <v>0.43478260869565216</v>
      </c>
      <c r="Q111" s="158">
        <f>O131</f>
        <v>0.3829787234042553</v>
      </c>
      <c r="R111" s="158">
        <f>Q131</f>
        <v>0.3829787234042553</v>
      </c>
    </row>
    <row r="112" spans="13:18" ht="12.75">
      <c r="M112" s="128" t="s">
        <v>395</v>
      </c>
      <c r="N112" s="158">
        <f>(0.36+0.38)/2</f>
        <v>0.37</v>
      </c>
      <c r="O112" s="158">
        <v>0.3191489361702128</v>
      </c>
      <c r="P112" s="158">
        <v>0.41304347826086957</v>
      </c>
      <c r="Q112" s="158">
        <f>O132</f>
        <v>0.3617021276595745</v>
      </c>
      <c r="R112" s="158">
        <f>Q132</f>
        <v>0.3404255319148936</v>
      </c>
    </row>
    <row r="113" spans="13:18" ht="12.75">
      <c r="M113" s="128" t="s">
        <v>396</v>
      </c>
      <c r="N113" s="158">
        <f>(0.15+0.26)/2</f>
        <v>0.20500000000000002</v>
      </c>
      <c r="O113" s="158">
        <v>0.14893617021276595</v>
      </c>
      <c r="P113" s="158">
        <v>0.15217391304347827</v>
      </c>
      <c r="Q113" s="158">
        <f>O133</f>
        <v>0.2553191489361702</v>
      </c>
      <c r="R113" s="158">
        <f>Q133</f>
        <v>0.2553191489361702</v>
      </c>
    </row>
    <row r="114" spans="11:17" ht="12.75">
      <c r="K114" s="117" t="s">
        <v>397</v>
      </c>
      <c r="M114" s="117" t="s">
        <v>20</v>
      </c>
      <c r="N114" s="117">
        <f>COUNTIF(N$2:N$33,"Y")</f>
        <v>22</v>
      </c>
      <c r="O114" s="117">
        <f>COUNTIF(O$2:O$33,"Y")</f>
        <v>18</v>
      </c>
      <c r="P114" s="117">
        <f>COUNTIF(P$2:P$33,"Y")</f>
        <v>24</v>
      </c>
      <c r="Q114" s="117">
        <f>COUNTIF(Q$2:Q$33,"Y")</f>
        <v>21</v>
      </c>
    </row>
    <row r="115" spans="13:17" ht="12.75">
      <c r="M115" s="117" t="s">
        <v>21</v>
      </c>
      <c r="N115" s="117">
        <f>COUNTIF(N$2:N$33,"N")</f>
        <v>10</v>
      </c>
      <c r="O115" s="117">
        <f>COUNTIF(O$2:O$33,"N")</f>
        <v>10</v>
      </c>
      <c r="P115" s="117">
        <f>COUNTIF(P$2:P$33,"N")</f>
        <v>8</v>
      </c>
      <c r="Q115" s="117">
        <f>COUNTIF(Q$2:Q$33,"N")</f>
        <v>7</v>
      </c>
    </row>
    <row r="116" spans="13:17" ht="12.75">
      <c r="M116" s="117" t="s">
        <v>354</v>
      </c>
      <c r="N116" s="117">
        <f>COUNTIF(N$2:N$33,"Tie")</f>
        <v>0</v>
      </c>
      <c r="O116" s="117">
        <v>4</v>
      </c>
      <c r="P116" s="117">
        <f>COUNTIF(P$2:P$33,"Tie")</f>
        <v>0</v>
      </c>
      <c r="Q116" s="117">
        <v>4</v>
      </c>
    </row>
    <row r="118" spans="14:17" ht="12.75">
      <c r="N118" s="117">
        <f>SUM(N114:N116)</f>
        <v>32</v>
      </c>
      <c r="O118" s="117">
        <f>SUM(O114:O116)</f>
        <v>32</v>
      </c>
      <c r="P118" s="117">
        <f>SUM(P114:P116)</f>
        <v>32</v>
      </c>
      <c r="Q118" s="117">
        <f>SUM(Q114:Q116)</f>
        <v>32</v>
      </c>
    </row>
    <row r="120" spans="13:17" ht="12.75">
      <c r="M120" s="117" t="s">
        <v>355</v>
      </c>
      <c r="N120" s="124">
        <f aca="true" t="shared" si="0" ref="N120:P122">N114/32</f>
        <v>0.6875</v>
      </c>
      <c r="O120" s="124">
        <f t="shared" si="0"/>
        <v>0.5625</v>
      </c>
      <c r="P120" s="124">
        <f t="shared" si="0"/>
        <v>0.75</v>
      </c>
      <c r="Q120" s="124">
        <f>Q114/32</f>
        <v>0.65625</v>
      </c>
    </row>
    <row r="121" spans="13:17" ht="12.75">
      <c r="M121" s="117" t="s">
        <v>356</v>
      </c>
      <c r="N121" s="124">
        <f t="shared" si="0"/>
        <v>0.3125</v>
      </c>
      <c r="O121" s="124">
        <f t="shared" si="0"/>
        <v>0.3125</v>
      </c>
      <c r="P121" s="124">
        <f t="shared" si="0"/>
        <v>0.25</v>
      </c>
      <c r="Q121" s="124">
        <f>Q115/32</f>
        <v>0.21875</v>
      </c>
    </row>
    <row r="122" spans="13:17" ht="12.75">
      <c r="M122" s="117" t="s">
        <v>357</v>
      </c>
      <c r="N122" s="124">
        <f t="shared" si="0"/>
        <v>0</v>
      </c>
      <c r="O122" s="124">
        <f t="shared" si="0"/>
        <v>0.125</v>
      </c>
      <c r="P122" s="124">
        <f t="shared" si="0"/>
        <v>0</v>
      </c>
      <c r="Q122" s="124">
        <f>Q116/32</f>
        <v>0.125</v>
      </c>
    </row>
    <row r="125" spans="11:17" ht="12.75">
      <c r="K125" s="117" t="s">
        <v>398</v>
      </c>
      <c r="M125" s="117" t="s">
        <v>20</v>
      </c>
      <c r="N125" s="117">
        <f>COUNTIF(N$34:N$80,"Y")</f>
        <v>20</v>
      </c>
      <c r="O125" s="117">
        <f>COUNTIF(O$34:O$80,"Y")</f>
        <v>18</v>
      </c>
      <c r="P125" s="117">
        <f>COUNTIF(P$34:P$80,"Y")</f>
        <v>25</v>
      </c>
      <c r="Q125" s="117">
        <f>COUNTIF(Q$34:Q$80,"Y")</f>
        <v>18</v>
      </c>
    </row>
    <row r="126" spans="13:17" ht="12.75">
      <c r="M126" s="117" t="s">
        <v>21</v>
      </c>
      <c r="N126" s="117">
        <f>COUNTIF(N$34:N$80,"N")</f>
        <v>19</v>
      </c>
      <c r="O126" s="117">
        <f>COUNTIF(O$34:O$80,"N")</f>
        <v>17</v>
      </c>
      <c r="P126" s="117">
        <f>COUNTIF(P$34:P$80,"N")</f>
        <v>15</v>
      </c>
      <c r="Q126" s="117">
        <f>COUNTIF(Q$34:Q$80,"N")</f>
        <v>16</v>
      </c>
    </row>
    <row r="127" spans="13:17" ht="12.75">
      <c r="M127" s="117" t="s">
        <v>354</v>
      </c>
      <c r="N127" s="117">
        <f>COUNTIF(N$34:N$80,"Tie")</f>
        <v>7</v>
      </c>
      <c r="O127" s="117">
        <v>12</v>
      </c>
      <c r="P127" s="117">
        <f>COUNTIF(P$34:P$80,"Tie")</f>
        <v>7</v>
      </c>
      <c r="Q127" s="117">
        <v>12</v>
      </c>
    </row>
    <row r="129" spans="14:17" ht="12.75">
      <c r="N129" s="117">
        <f>SUM(N125:N127)</f>
        <v>46</v>
      </c>
      <c r="O129" s="117">
        <f>SUM(O125:O127)</f>
        <v>47</v>
      </c>
      <c r="P129" s="117">
        <f>SUM(P125:P127)</f>
        <v>47</v>
      </c>
      <c r="Q129" s="117">
        <f>SUM(Q125:Q127)</f>
        <v>46</v>
      </c>
    </row>
    <row r="131" spans="13:17" ht="12.75">
      <c r="M131" s="117" t="s">
        <v>355</v>
      </c>
      <c r="N131" s="124">
        <f>N125/46</f>
        <v>0.43478260869565216</v>
      </c>
      <c r="O131" s="124">
        <f aca="true" t="shared" si="1" ref="O131:P133">O125/47</f>
        <v>0.3829787234042553</v>
      </c>
      <c r="P131" s="124">
        <f t="shared" si="1"/>
        <v>0.5319148936170213</v>
      </c>
      <c r="Q131" s="124">
        <f>Q125/47</f>
        <v>0.3829787234042553</v>
      </c>
    </row>
    <row r="132" spans="13:17" ht="12.75">
      <c r="M132" s="117" t="s">
        <v>356</v>
      </c>
      <c r="N132" s="124">
        <f>N126/46</f>
        <v>0.41304347826086957</v>
      </c>
      <c r="O132" s="124">
        <f t="shared" si="1"/>
        <v>0.3617021276595745</v>
      </c>
      <c r="P132" s="124">
        <f t="shared" si="1"/>
        <v>0.3191489361702128</v>
      </c>
      <c r="Q132" s="124">
        <f>Q126/47</f>
        <v>0.3404255319148936</v>
      </c>
    </row>
    <row r="133" spans="13:17" ht="12.75">
      <c r="M133" s="117" t="s">
        <v>357</v>
      </c>
      <c r="N133" s="124">
        <f>N127/46</f>
        <v>0.15217391304347827</v>
      </c>
      <c r="O133" s="124">
        <f t="shared" si="1"/>
        <v>0.2553191489361702</v>
      </c>
      <c r="P133" s="124">
        <f t="shared" si="1"/>
        <v>0.14893617021276595</v>
      </c>
      <c r="Q133" s="124">
        <f>Q127/47</f>
        <v>0.2553191489361702</v>
      </c>
    </row>
  </sheetData>
  <mergeCells count="5">
    <mergeCell ref="M107:R107"/>
    <mergeCell ref="O96:R96"/>
    <mergeCell ref="M94:R94"/>
    <mergeCell ref="M101:R101"/>
    <mergeCell ref="M95:R95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O41"/>
  <sheetViews>
    <sheetView zoomScale="75" zoomScaleNormal="75" workbookViewId="0" topLeftCell="A1">
      <selection activeCell="A2" sqref="A2:G2"/>
    </sheetView>
  </sheetViews>
  <sheetFormatPr defaultColWidth="9.140625" defaultRowHeight="12.75"/>
  <cols>
    <col min="1" max="1" width="10.28125" style="0" customWidth="1"/>
    <col min="2" max="2" width="10.57421875" style="0" bestFit="1" customWidth="1"/>
    <col min="3" max="3" width="5.7109375" style="0" customWidth="1"/>
    <col min="4" max="4" width="10.57421875" style="0" bestFit="1" customWidth="1"/>
    <col min="5" max="5" width="5.7109375" style="0" customWidth="1"/>
    <col min="6" max="6" width="10.57421875" style="0" bestFit="1" customWidth="1"/>
    <col min="7" max="7" width="5.7109375" style="0" customWidth="1"/>
    <col min="11" max="11" width="11.8515625" style="0" customWidth="1"/>
    <col min="14" max="14" width="16.8515625" style="0" bestFit="1" customWidth="1"/>
  </cols>
  <sheetData>
    <row r="1" spans="1:11" ht="12.75">
      <c r="A1" s="165" t="s">
        <v>456</v>
      </c>
      <c r="B1" s="165"/>
      <c r="C1" s="165"/>
      <c r="D1" s="165"/>
      <c r="E1" s="165"/>
      <c r="F1" s="165"/>
      <c r="G1" s="165"/>
      <c r="I1" s="201" t="s">
        <v>252</v>
      </c>
      <c r="J1" s="202"/>
      <c r="K1" s="203"/>
    </row>
    <row r="2" spans="1:11" ht="12.75">
      <c r="A2" s="204"/>
      <c r="B2" s="204"/>
      <c r="C2" s="204"/>
      <c r="D2" s="204"/>
      <c r="E2" s="204"/>
      <c r="F2" s="204"/>
      <c r="G2" s="204"/>
      <c r="I2" s="180"/>
      <c r="J2" s="181"/>
      <c r="K2" s="182"/>
    </row>
    <row r="3" spans="1:11" ht="12.75">
      <c r="A3" s="27"/>
      <c r="B3" s="28" t="s">
        <v>10</v>
      </c>
      <c r="C3" s="28" t="s">
        <v>11</v>
      </c>
      <c r="D3" s="28" t="s">
        <v>12</v>
      </c>
      <c r="E3" s="28" t="s">
        <v>11</v>
      </c>
      <c r="F3" s="28" t="s">
        <v>445</v>
      </c>
      <c r="G3" s="28" t="s">
        <v>11</v>
      </c>
      <c r="I3" s="92"/>
      <c r="J3" s="93" t="s">
        <v>0</v>
      </c>
      <c r="K3" s="94" t="s">
        <v>1</v>
      </c>
    </row>
    <row r="4" spans="1:11" ht="12.75">
      <c r="A4" s="29" t="s">
        <v>2</v>
      </c>
      <c r="B4" s="22"/>
      <c r="C4" s="22"/>
      <c r="D4" s="22"/>
      <c r="E4" s="22"/>
      <c r="F4" s="22"/>
      <c r="G4" s="22"/>
      <c r="I4" s="29" t="s">
        <v>2</v>
      </c>
      <c r="J4" s="178"/>
      <c r="K4" s="179"/>
    </row>
    <row r="5" spans="1:15" ht="12.75">
      <c r="A5" s="30" t="s">
        <v>13</v>
      </c>
      <c r="B5" s="31">
        <v>25</v>
      </c>
      <c r="C5" s="154">
        <f>B5/32</f>
        <v>0.78125</v>
      </c>
      <c r="D5" s="31">
        <v>23</v>
      </c>
      <c r="E5" s="154">
        <f>D5/47</f>
        <v>0.48936170212765956</v>
      </c>
      <c r="F5" s="31">
        <v>8</v>
      </c>
      <c r="G5" s="154">
        <f>F5/23</f>
        <v>0.34782608695652173</v>
      </c>
      <c r="I5" s="95" t="s">
        <v>3</v>
      </c>
      <c r="J5" s="30">
        <v>48</v>
      </c>
      <c r="K5" s="96">
        <f>J5/79</f>
        <v>0.6075949367088608</v>
      </c>
      <c r="N5" s="8"/>
      <c r="O5" s="8"/>
    </row>
    <row r="6" spans="1:11" ht="12.75">
      <c r="A6" s="30" t="s">
        <v>14</v>
      </c>
      <c r="B6" s="31">
        <v>7</v>
      </c>
      <c r="C6" s="154">
        <f>B6/32</f>
        <v>0.21875</v>
      </c>
      <c r="D6" s="31">
        <v>17</v>
      </c>
      <c r="E6" s="154">
        <f>D6/47</f>
        <v>0.3617021276595745</v>
      </c>
      <c r="F6" s="31">
        <v>9</v>
      </c>
      <c r="G6" s="154">
        <f>F6/23</f>
        <v>0.391304347826087</v>
      </c>
      <c r="I6" s="30" t="s">
        <v>4</v>
      </c>
      <c r="J6" s="97">
        <v>24</v>
      </c>
      <c r="K6" s="98">
        <f>J6/79</f>
        <v>0.3037974683544304</v>
      </c>
    </row>
    <row r="7" spans="1:11" ht="12.75">
      <c r="A7" s="30" t="s">
        <v>15</v>
      </c>
      <c r="B7" s="31">
        <v>0</v>
      </c>
      <c r="C7" s="154">
        <f>B7/32</f>
        <v>0</v>
      </c>
      <c r="D7" s="31">
        <v>7</v>
      </c>
      <c r="E7" s="154">
        <f>D7/47</f>
        <v>0.14893617021276595</v>
      </c>
      <c r="F7" s="31">
        <v>6</v>
      </c>
      <c r="G7" s="154">
        <f>F7/23</f>
        <v>0.2608695652173913</v>
      </c>
      <c r="I7" s="99" t="s">
        <v>5</v>
      </c>
      <c r="J7" s="30">
        <v>7</v>
      </c>
      <c r="K7" s="100">
        <f>J7/79</f>
        <v>0.08860759493670886</v>
      </c>
    </row>
    <row r="8" spans="1:11" ht="12.75">
      <c r="A8" s="176"/>
      <c r="B8" s="176"/>
      <c r="C8" s="176"/>
      <c r="D8" s="176"/>
      <c r="E8" s="176"/>
      <c r="F8" s="176"/>
      <c r="G8" s="176"/>
      <c r="I8" s="173"/>
      <c r="J8" s="174"/>
      <c r="K8" s="175"/>
    </row>
    <row r="9" spans="1:11" ht="12.75">
      <c r="A9" s="29" t="s">
        <v>6</v>
      </c>
      <c r="B9" s="31"/>
      <c r="C9" s="31"/>
      <c r="D9" s="31"/>
      <c r="E9" s="31"/>
      <c r="F9" s="31"/>
      <c r="G9" s="31"/>
      <c r="I9" s="29" t="s">
        <v>6</v>
      </c>
      <c r="J9" s="176"/>
      <c r="K9" s="176"/>
    </row>
    <row r="10" spans="1:15" ht="12.75">
      <c r="A10" s="30" t="s">
        <v>13</v>
      </c>
      <c r="B10" s="31">
        <v>22</v>
      </c>
      <c r="C10" s="154">
        <f>B10/32</f>
        <v>0.6875</v>
      </c>
      <c r="D10" s="31">
        <v>17</v>
      </c>
      <c r="E10" s="154">
        <f>D10/47</f>
        <v>0.3617021276595745</v>
      </c>
      <c r="F10" s="31">
        <v>7</v>
      </c>
      <c r="G10" s="154">
        <f>F10/23</f>
        <v>0.30434782608695654</v>
      </c>
      <c r="I10" s="30" t="s">
        <v>3</v>
      </c>
      <c r="J10" s="30">
        <v>39</v>
      </c>
      <c r="K10" s="98">
        <f>J10/79</f>
        <v>0.4936708860759494</v>
      </c>
      <c r="N10" s="8"/>
      <c r="O10" s="8"/>
    </row>
    <row r="11" spans="1:11" ht="12.75">
      <c r="A11" s="30" t="s">
        <v>14</v>
      </c>
      <c r="B11" s="31">
        <v>6</v>
      </c>
      <c r="C11" s="154">
        <f>B11/32</f>
        <v>0.1875</v>
      </c>
      <c r="D11" s="31">
        <v>18</v>
      </c>
      <c r="E11" s="154">
        <f>D11/47</f>
        <v>0.3829787234042553</v>
      </c>
      <c r="F11" s="31">
        <v>9</v>
      </c>
      <c r="G11" s="154">
        <f>F11/23</f>
        <v>0.391304347826087</v>
      </c>
      <c r="I11" s="30" t="s">
        <v>4</v>
      </c>
      <c r="J11" s="30">
        <v>24</v>
      </c>
      <c r="K11" s="98">
        <f>J11/79</f>
        <v>0.3037974683544304</v>
      </c>
    </row>
    <row r="12" spans="1:11" ht="12.75">
      <c r="A12" s="30" t="s">
        <v>16</v>
      </c>
      <c r="B12" s="31">
        <v>4</v>
      </c>
      <c r="C12" s="154">
        <f>B12/32</f>
        <v>0.125</v>
      </c>
      <c r="D12" s="31">
        <v>12</v>
      </c>
      <c r="E12" s="154">
        <f>D12/47</f>
        <v>0.2553191489361702</v>
      </c>
      <c r="F12" s="31">
        <v>7</v>
      </c>
      <c r="G12" s="154">
        <f>F12/23</f>
        <v>0.30434782608695654</v>
      </c>
      <c r="I12" s="30" t="s">
        <v>7</v>
      </c>
      <c r="J12" s="30">
        <v>11</v>
      </c>
      <c r="K12" s="98">
        <f>J12/79</f>
        <v>0.13924050632911392</v>
      </c>
    </row>
    <row r="13" spans="1:11" ht="12.75">
      <c r="A13" s="176"/>
      <c r="B13" s="176"/>
      <c r="C13" s="176"/>
      <c r="D13" s="176"/>
      <c r="E13" s="176"/>
      <c r="F13" s="176"/>
      <c r="G13" s="176"/>
      <c r="I13" s="30" t="s">
        <v>8</v>
      </c>
      <c r="J13" s="30">
        <v>1</v>
      </c>
      <c r="K13" s="98">
        <f>J13/79</f>
        <v>0.012658227848101266</v>
      </c>
    </row>
    <row r="14" spans="1:11" ht="12.75">
      <c r="A14" s="29" t="s">
        <v>453</v>
      </c>
      <c r="B14" s="31"/>
      <c r="C14" s="31"/>
      <c r="D14" s="31"/>
      <c r="E14" s="31"/>
      <c r="F14" s="31"/>
      <c r="G14" s="31"/>
      <c r="I14" s="30" t="s">
        <v>9</v>
      </c>
      <c r="J14" s="30">
        <v>4</v>
      </c>
      <c r="K14" s="98">
        <f>J14/79</f>
        <v>0.05063291139240506</v>
      </c>
    </row>
    <row r="15" spans="1:11" ht="12.75">
      <c r="A15" s="30" t="s">
        <v>13</v>
      </c>
      <c r="B15" s="31"/>
      <c r="C15" s="154">
        <f>(C5+C10)/2</f>
        <v>0.734375</v>
      </c>
      <c r="D15" s="31"/>
      <c r="E15" s="154">
        <f>(E5+E10)/2</f>
        <v>0.425531914893617</v>
      </c>
      <c r="F15" s="31"/>
      <c r="G15" s="154">
        <f>(G5+G10)/2</f>
        <v>0.32608695652173914</v>
      </c>
      <c r="I15" s="173"/>
      <c r="J15" s="174"/>
      <c r="K15" s="175"/>
    </row>
    <row r="16" spans="1:11" ht="12.75">
      <c r="A16" s="30" t="s">
        <v>14</v>
      </c>
      <c r="B16" s="31"/>
      <c r="C16" s="154">
        <f>(C6+C11)/2</f>
        <v>0.203125</v>
      </c>
      <c r="D16" s="31"/>
      <c r="E16" s="154">
        <f>(E6+E11)/2</f>
        <v>0.37234042553191493</v>
      </c>
      <c r="F16" s="31"/>
      <c r="G16" s="154">
        <f>(G6+G11)/2</f>
        <v>0.391304347826087</v>
      </c>
      <c r="I16" s="34" t="s">
        <v>0</v>
      </c>
      <c r="J16" s="176">
        <v>79</v>
      </c>
      <c r="K16" s="176"/>
    </row>
    <row r="17" spans="1:7" ht="12.75">
      <c r="A17" s="30" t="s">
        <v>16</v>
      </c>
      <c r="B17" s="31"/>
      <c r="C17" s="154">
        <f>(C7+C12)/2</f>
        <v>0.0625</v>
      </c>
      <c r="D17" s="31"/>
      <c r="E17" s="154">
        <f>(E7+E12)/2</f>
        <v>0.20212765957446807</v>
      </c>
      <c r="F17" s="31"/>
      <c r="G17" s="154">
        <f>(G7+G12)/2</f>
        <v>0.28260869565217395</v>
      </c>
    </row>
    <row r="18" spans="1:7" ht="12.75">
      <c r="A18" s="176"/>
      <c r="B18" s="176"/>
      <c r="C18" s="176"/>
      <c r="D18" s="176"/>
      <c r="E18" s="176"/>
      <c r="F18" s="176"/>
      <c r="G18" s="176"/>
    </row>
    <row r="19" spans="1:7" ht="12.75">
      <c r="A19" s="30" t="s">
        <v>216</v>
      </c>
      <c r="B19" s="31">
        <v>32</v>
      </c>
      <c r="C19" s="154">
        <f>B19/79</f>
        <v>0.4050632911392405</v>
      </c>
      <c r="D19" s="31">
        <v>47</v>
      </c>
      <c r="E19" s="154">
        <f>D19/79</f>
        <v>0.5949367088607594</v>
      </c>
      <c r="F19" s="31">
        <v>23</v>
      </c>
      <c r="G19" s="154">
        <f>F19/79</f>
        <v>0.2911392405063291</v>
      </c>
    </row>
    <row r="41" ht="12.75">
      <c r="A41" t="s">
        <v>390</v>
      </c>
    </row>
  </sheetData>
  <mergeCells count="12">
    <mergeCell ref="A18:G18"/>
    <mergeCell ref="A1:G1"/>
    <mergeCell ref="A2:G2"/>
    <mergeCell ref="A8:G8"/>
    <mergeCell ref="I1:K1"/>
    <mergeCell ref="J4:K4"/>
    <mergeCell ref="I8:K8"/>
    <mergeCell ref="I15:K15"/>
    <mergeCell ref="J16:K16"/>
    <mergeCell ref="A13:G13"/>
    <mergeCell ref="I2:K2"/>
    <mergeCell ref="J9:K9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40"/>
  </sheetPr>
  <dimension ref="A1:I80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9.00390625" style="0" bestFit="1" customWidth="1"/>
    <col min="2" max="2" width="8.57421875" style="0" bestFit="1" customWidth="1"/>
    <col min="4" max="4" width="10.00390625" style="5" customWidth="1"/>
    <col min="5" max="5" width="12.7109375" style="5" bestFit="1" customWidth="1"/>
    <col min="6" max="6" width="11.57421875" style="0" bestFit="1" customWidth="1"/>
    <col min="7" max="7" width="12.7109375" style="0" bestFit="1" customWidth="1"/>
  </cols>
  <sheetData>
    <row r="1" spans="1:9" ht="25.5">
      <c r="A1" s="2" t="s">
        <v>2</v>
      </c>
      <c r="B1" s="2" t="s">
        <v>17</v>
      </c>
      <c r="C1" s="3" t="s">
        <v>18</v>
      </c>
      <c r="D1" s="3" t="s">
        <v>19</v>
      </c>
      <c r="E1" s="4" t="s">
        <v>26</v>
      </c>
      <c r="F1" s="3" t="s">
        <v>22</v>
      </c>
      <c r="G1" s="4" t="s">
        <v>25</v>
      </c>
      <c r="I1" t="s">
        <v>410</v>
      </c>
    </row>
    <row r="2" spans="1:7" ht="12.75">
      <c r="A2">
        <v>1</v>
      </c>
      <c r="B2">
        <v>1823</v>
      </c>
      <c r="C2">
        <v>0</v>
      </c>
      <c r="D2" s="5" t="s">
        <v>20</v>
      </c>
      <c r="E2" s="6">
        <v>1</v>
      </c>
      <c r="F2" s="5" t="s">
        <v>20</v>
      </c>
      <c r="G2" s="1">
        <v>1</v>
      </c>
    </row>
    <row r="3" spans="1:7" ht="12.75">
      <c r="A3">
        <v>4</v>
      </c>
      <c r="B3">
        <v>1829</v>
      </c>
      <c r="C3">
        <v>0</v>
      </c>
      <c r="D3" s="5" t="s">
        <v>20</v>
      </c>
      <c r="E3" s="6">
        <v>1</v>
      </c>
      <c r="F3" s="5" t="s">
        <v>20</v>
      </c>
      <c r="G3" s="1">
        <v>1</v>
      </c>
    </row>
    <row r="4" spans="1:7" ht="12.75">
      <c r="A4">
        <v>7</v>
      </c>
      <c r="B4">
        <v>1848</v>
      </c>
      <c r="C4">
        <v>0</v>
      </c>
      <c r="D4" s="5" t="s">
        <v>20</v>
      </c>
      <c r="E4" s="6">
        <v>1</v>
      </c>
      <c r="F4" s="5" t="s">
        <v>20</v>
      </c>
      <c r="G4" s="1">
        <v>1</v>
      </c>
    </row>
    <row r="5" spans="1:7" ht="12.75">
      <c r="A5">
        <v>10</v>
      </c>
      <c r="B5">
        <v>1848</v>
      </c>
      <c r="C5">
        <v>3</v>
      </c>
      <c r="D5" s="5" t="s">
        <v>21</v>
      </c>
      <c r="E5" s="6">
        <v>0.75</v>
      </c>
      <c r="F5" s="5" t="s">
        <v>7</v>
      </c>
      <c r="G5" s="1">
        <v>0.75</v>
      </c>
    </row>
    <row r="6" spans="1:7" ht="12.75">
      <c r="A6">
        <v>13</v>
      </c>
      <c r="B6">
        <v>1848</v>
      </c>
      <c r="C6">
        <v>0</v>
      </c>
      <c r="D6" s="5" t="s">
        <v>20</v>
      </c>
      <c r="E6" s="6">
        <v>0.8</v>
      </c>
      <c r="F6" s="5" t="s">
        <v>8</v>
      </c>
      <c r="G6" s="1">
        <v>0.6</v>
      </c>
    </row>
    <row r="7" spans="1:7" ht="12.75">
      <c r="A7">
        <v>16</v>
      </c>
      <c r="B7">
        <v>1849</v>
      </c>
      <c r="C7">
        <v>3</v>
      </c>
      <c r="D7" s="5" t="s">
        <v>20</v>
      </c>
      <c r="E7" s="6">
        <v>0.8333333333333334</v>
      </c>
      <c r="F7" s="5" t="s">
        <v>20</v>
      </c>
      <c r="G7" s="1">
        <v>0.6666666666666666</v>
      </c>
    </row>
    <row r="8" spans="1:7" ht="12.75">
      <c r="A8">
        <v>19</v>
      </c>
      <c r="B8">
        <v>1852</v>
      </c>
      <c r="C8">
        <v>0</v>
      </c>
      <c r="D8" s="5" t="s">
        <v>21</v>
      </c>
      <c r="E8" s="6">
        <v>0.7142857142857143</v>
      </c>
      <c r="F8" s="5" t="s">
        <v>21</v>
      </c>
      <c r="G8" s="1">
        <v>0.5714285714285714</v>
      </c>
    </row>
    <row r="9" spans="1:7" ht="12.75">
      <c r="A9">
        <v>22</v>
      </c>
      <c r="B9">
        <v>1856</v>
      </c>
      <c r="C9">
        <v>4</v>
      </c>
      <c r="D9" s="5" t="s">
        <v>21</v>
      </c>
      <c r="E9" s="6">
        <v>0.625</v>
      </c>
      <c r="F9" s="5" t="s">
        <v>21</v>
      </c>
      <c r="G9" s="1">
        <v>0.5</v>
      </c>
    </row>
    <row r="10" spans="1:7" ht="12.75">
      <c r="A10">
        <v>25</v>
      </c>
      <c r="B10">
        <v>1857</v>
      </c>
      <c r="C10">
        <v>0</v>
      </c>
      <c r="D10" s="5" t="s">
        <v>20</v>
      </c>
      <c r="E10" s="6">
        <v>0.6666666666666666</v>
      </c>
      <c r="F10" s="5" t="s">
        <v>20</v>
      </c>
      <c r="G10" s="1">
        <v>0.5555555555555556</v>
      </c>
    </row>
    <row r="11" spans="1:7" ht="12.75">
      <c r="A11">
        <v>28</v>
      </c>
      <c r="B11">
        <v>1859</v>
      </c>
      <c r="C11">
        <v>3</v>
      </c>
      <c r="D11" s="5" t="s">
        <v>20</v>
      </c>
      <c r="E11" s="6">
        <v>0.7</v>
      </c>
      <c r="F11" s="5" t="s">
        <v>20</v>
      </c>
      <c r="G11" s="1">
        <v>0.6</v>
      </c>
    </row>
    <row r="12" spans="1:7" ht="12.75">
      <c r="A12">
        <v>31</v>
      </c>
      <c r="B12">
        <v>1860</v>
      </c>
      <c r="C12">
        <v>0</v>
      </c>
      <c r="D12" s="5" t="s">
        <v>20</v>
      </c>
      <c r="E12" s="6">
        <v>0.7272727272727273</v>
      </c>
      <c r="F12" s="5" t="s">
        <v>20</v>
      </c>
      <c r="G12" s="1">
        <v>0.6363636363636364</v>
      </c>
    </row>
    <row r="13" spans="1:7" ht="12.75">
      <c r="A13">
        <v>34</v>
      </c>
      <c r="B13">
        <v>1860</v>
      </c>
      <c r="C13">
        <v>0</v>
      </c>
      <c r="D13" s="5" t="s">
        <v>20</v>
      </c>
      <c r="E13" s="6">
        <v>0.75</v>
      </c>
      <c r="F13" s="5" t="s">
        <v>20</v>
      </c>
      <c r="G13" s="1">
        <v>0.6666666666666666</v>
      </c>
    </row>
    <row r="14" spans="1:7" ht="12.75">
      <c r="A14">
        <v>37</v>
      </c>
      <c r="B14">
        <v>1861</v>
      </c>
      <c r="C14">
        <v>0</v>
      </c>
      <c r="D14" s="5" t="s">
        <v>20</v>
      </c>
      <c r="E14" s="6">
        <v>0.7692307692307693</v>
      </c>
      <c r="F14" s="5" t="s">
        <v>20</v>
      </c>
      <c r="G14" s="1">
        <v>0.6923076923076923</v>
      </c>
    </row>
    <row r="15" spans="1:7" ht="12.75">
      <c r="A15">
        <v>43</v>
      </c>
      <c r="B15">
        <v>1863</v>
      </c>
      <c r="C15">
        <v>0</v>
      </c>
      <c r="D15" s="5" t="s">
        <v>20</v>
      </c>
      <c r="E15" s="6">
        <v>0.7857142857142857</v>
      </c>
      <c r="F15" s="5" t="s">
        <v>20</v>
      </c>
      <c r="G15" s="1">
        <v>0.7142857142857143</v>
      </c>
    </row>
    <row r="16" spans="1:7" ht="12.75">
      <c r="A16">
        <v>46</v>
      </c>
      <c r="B16">
        <v>1864</v>
      </c>
      <c r="C16">
        <v>0</v>
      </c>
      <c r="D16" s="5" t="s">
        <v>20</v>
      </c>
      <c r="E16" s="6">
        <v>0.8</v>
      </c>
      <c r="F16" s="5" t="s">
        <v>9</v>
      </c>
      <c r="G16" s="1">
        <v>0.6666666666666666</v>
      </c>
    </row>
    <row r="17" spans="1:7" ht="12.75">
      <c r="A17">
        <v>52</v>
      </c>
      <c r="B17">
        <v>1866</v>
      </c>
      <c r="C17">
        <v>4</v>
      </c>
      <c r="D17" s="5" t="s">
        <v>21</v>
      </c>
      <c r="E17" s="6">
        <v>0.75</v>
      </c>
      <c r="F17" s="5" t="s">
        <v>7</v>
      </c>
      <c r="G17" s="1">
        <v>0.625</v>
      </c>
    </row>
    <row r="18" spans="1:7" ht="12.75">
      <c r="A18">
        <v>55</v>
      </c>
      <c r="B18">
        <v>1866</v>
      </c>
      <c r="C18">
        <v>3</v>
      </c>
      <c r="D18" s="5" t="s">
        <v>20</v>
      </c>
      <c r="E18" s="6">
        <v>0.7647058823529411</v>
      </c>
      <c r="F18" s="5" t="s">
        <v>20</v>
      </c>
      <c r="G18" s="1">
        <v>0.6470588235294118</v>
      </c>
    </row>
    <row r="19" spans="1:7" ht="12.75">
      <c r="A19">
        <v>40</v>
      </c>
      <c r="B19">
        <v>1867</v>
      </c>
      <c r="C19">
        <v>0</v>
      </c>
      <c r="D19" s="5" t="s">
        <v>21</v>
      </c>
      <c r="E19" s="6">
        <v>0.7222222222222222</v>
      </c>
      <c r="F19" s="5" t="s">
        <v>21</v>
      </c>
      <c r="G19" s="1">
        <v>0.6111111111111112</v>
      </c>
    </row>
    <row r="20" spans="1:7" ht="12.75">
      <c r="A20">
        <v>49</v>
      </c>
      <c r="B20">
        <v>1870</v>
      </c>
      <c r="C20">
        <v>3</v>
      </c>
      <c r="D20" s="5" t="s">
        <v>20</v>
      </c>
      <c r="E20" s="6">
        <v>0.7368421052631579</v>
      </c>
      <c r="F20" s="5" t="s">
        <v>20</v>
      </c>
      <c r="G20" s="1">
        <v>0.631578947368421</v>
      </c>
    </row>
    <row r="21" spans="1:7" ht="12.75">
      <c r="A21">
        <v>58</v>
      </c>
      <c r="B21">
        <v>1871</v>
      </c>
      <c r="C21" s="15">
        <v>0</v>
      </c>
      <c r="D21" s="5" t="s">
        <v>20</v>
      </c>
      <c r="E21" s="6">
        <v>0.75</v>
      </c>
      <c r="F21" s="5" t="s">
        <v>20</v>
      </c>
      <c r="G21" s="1">
        <v>0.65</v>
      </c>
    </row>
    <row r="22" spans="1:7" ht="12.75">
      <c r="A22">
        <v>60</v>
      </c>
      <c r="B22">
        <v>1876</v>
      </c>
      <c r="C22">
        <v>0</v>
      </c>
      <c r="D22" s="5" t="s">
        <v>20</v>
      </c>
      <c r="E22" s="6">
        <v>0.7619047619047619</v>
      </c>
      <c r="F22" s="5" t="s">
        <v>20</v>
      </c>
      <c r="G22" s="1">
        <v>0.6666666666666666</v>
      </c>
    </row>
    <row r="23" spans="1:7" ht="12.75">
      <c r="A23">
        <v>61</v>
      </c>
      <c r="B23">
        <v>1878</v>
      </c>
      <c r="C23">
        <v>0</v>
      </c>
      <c r="D23" s="5" t="s">
        <v>20</v>
      </c>
      <c r="E23" s="6">
        <v>0.7727272727272727</v>
      </c>
      <c r="F23" s="5" t="s">
        <v>20</v>
      </c>
      <c r="G23" s="1">
        <v>0.6818181818181818</v>
      </c>
    </row>
    <row r="24" spans="1:7" ht="12.75">
      <c r="A24">
        <v>65</v>
      </c>
      <c r="B24">
        <v>1882</v>
      </c>
      <c r="C24">
        <v>0</v>
      </c>
      <c r="D24" s="5" t="s">
        <v>20</v>
      </c>
      <c r="E24" s="6">
        <v>0.782608695652174</v>
      </c>
      <c r="F24" s="5" t="s">
        <v>20</v>
      </c>
      <c r="G24" s="1">
        <v>0.6956521739130435</v>
      </c>
    </row>
    <row r="25" spans="1:7" ht="12.75">
      <c r="A25">
        <v>64</v>
      </c>
      <c r="B25">
        <v>1883</v>
      </c>
      <c r="C25">
        <v>4</v>
      </c>
      <c r="D25" s="5" t="s">
        <v>20</v>
      </c>
      <c r="E25" s="6">
        <v>0.7916666666666666</v>
      </c>
      <c r="F25" s="5" t="s">
        <v>20</v>
      </c>
      <c r="G25" s="1">
        <v>0.7083333333333334</v>
      </c>
    </row>
    <row r="26" spans="1:7" ht="12.75">
      <c r="A26">
        <v>67</v>
      </c>
      <c r="B26">
        <v>1885</v>
      </c>
      <c r="C26">
        <v>0</v>
      </c>
      <c r="D26" s="5" t="s">
        <v>20</v>
      </c>
      <c r="E26" s="6">
        <v>0.8</v>
      </c>
      <c r="F26" s="5" t="s">
        <v>20</v>
      </c>
      <c r="G26" s="1">
        <v>0.72</v>
      </c>
    </row>
    <row r="27" spans="1:7" ht="12.75">
      <c r="A27">
        <v>70</v>
      </c>
      <c r="B27">
        <v>1885</v>
      </c>
      <c r="C27">
        <v>0</v>
      </c>
      <c r="D27" s="5" t="s">
        <v>21</v>
      </c>
      <c r="E27" s="6">
        <v>0.7692307692307693</v>
      </c>
      <c r="F27" s="5" t="s">
        <v>21</v>
      </c>
      <c r="G27" s="1">
        <v>0.6923076923076923</v>
      </c>
    </row>
    <row r="28" spans="1:7" ht="12.75">
      <c r="A28">
        <v>72</v>
      </c>
      <c r="B28">
        <v>1893</v>
      </c>
      <c r="C28">
        <v>0</v>
      </c>
      <c r="D28" s="5" t="s">
        <v>20</v>
      </c>
      <c r="E28" s="6">
        <v>0.7777777777777778</v>
      </c>
      <c r="F28" s="5" t="s">
        <v>20</v>
      </c>
      <c r="G28" s="1">
        <v>0.7037037037037037</v>
      </c>
    </row>
    <row r="29" spans="1:7" ht="12.75">
      <c r="A29">
        <v>73</v>
      </c>
      <c r="B29">
        <v>1895</v>
      </c>
      <c r="C29">
        <v>0</v>
      </c>
      <c r="D29" s="5" t="s">
        <v>20</v>
      </c>
      <c r="E29" s="6">
        <v>0.7857142857142857</v>
      </c>
      <c r="F29" s="5" t="s">
        <v>20</v>
      </c>
      <c r="G29" s="1">
        <v>0.7142857142857143</v>
      </c>
    </row>
    <row r="30" spans="1:7" ht="12.75">
      <c r="A30">
        <v>76</v>
      </c>
      <c r="B30">
        <v>1897</v>
      </c>
      <c r="C30">
        <v>0</v>
      </c>
      <c r="D30" s="5" t="s">
        <v>21</v>
      </c>
      <c r="E30" s="6">
        <v>0.7586206896551724</v>
      </c>
      <c r="F30" s="5" t="s">
        <v>21</v>
      </c>
      <c r="G30" s="1">
        <v>0.6896551724137931</v>
      </c>
    </row>
    <row r="31" spans="1:7" ht="12.75">
      <c r="A31">
        <v>79</v>
      </c>
      <c r="B31">
        <v>1898</v>
      </c>
      <c r="C31">
        <v>0</v>
      </c>
      <c r="D31" s="5" t="s">
        <v>20</v>
      </c>
      <c r="E31" s="6">
        <v>0.7666666666666667</v>
      </c>
      <c r="F31" s="5" t="s">
        <v>20</v>
      </c>
      <c r="G31" s="1">
        <v>0.7</v>
      </c>
    </row>
    <row r="32" spans="1:7" ht="12.75">
      <c r="A32">
        <v>82</v>
      </c>
      <c r="B32">
        <v>1900</v>
      </c>
      <c r="C32">
        <v>0</v>
      </c>
      <c r="D32" s="5" t="s">
        <v>20</v>
      </c>
      <c r="E32" s="6">
        <v>0.7741935483870968</v>
      </c>
      <c r="F32" s="5" t="s">
        <v>20</v>
      </c>
      <c r="G32" s="1">
        <v>0.7096774193548387</v>
      </c>
    </row>
    <row r="33" spans="1:7" ht="12.75">
      <c r="A33">
        <v>83</v>
      </c>
      <c r="B33">
        <v>1900</v>
      </c>
      <c r="C33">
        <v>0</v>
      </c>
      <c r="D33" s="5" t="s">
        <v>20</v>
      </c>
      <c r="E33" s="6">
        <v>0.78125</v>
      </c>
      <c r="F33" s="5" t="s">
        <v>21</v>
      </c>
      <c r="G33" s="1">
        <v>0.6875</v>
      </c>
    </row>
    <row r="34" spans="1:7" ht="12.75">
      <c r="A34">
        <v>85</v>
      </c>
      <c r="B34">
        <v>1905</v>
      </c>
      <c r="C34">
        <v>0</v>
      </c>
      <c r="D34" s="5" t="s">
        <v>21</v>
      </c>
      <c r="E34" s="6">
        <v>0.7575757575757576</v>
      </c>
      <c r="F34" s="5" t="s">
        <v>21</v>
      </c>
      <c r="G34" s="1">
        <v>0.6666666666666666</v>
      </c>
    </row>
    <row r="35" spans="1:7" ht="12.75">
      <c r="A35">
        <v>88</v>
      </c>
      <c r="B35">
        <v>1906</v>
      </c>
      <c r="C35">
        <v>0</v>
      </c>
      <c r="D35" s="5" t="s">
        <v>20</v>
      </c>
      <c r="E35" s="6">
        <v>0.7647058823529411</v>
      </c>
      <c r="F35" s="5" t="s">
        <v>7</v>
      </c>
      <c r="G35" s="1">
        <v>0.6470588235294118</v>
      </c>
    </row>
    <row r="36" spans="1:7" ht="12.75">
      <c r="A36">
        <v>91</v>
      </c>
      <c r="B36">
        <v>1907</v>
      </c>
      <c r="C36">
        <v>0</v>
      </c>
      <c r="D36" s="5" t="s">
        <v>20</v>
      </c>
      <c r="E36" s="6">
        <v>0.7714285714285715</v>
      </c>
      <c r="F36" s="5" t="s">
        <v>20</v>
      </c>
      <c r="G36" s="1">
        <v>0.6571428571428571</v>
      </c>
    </row>
    <row r="37" spans="1:7" ht="12.75">
      <c r="A37">
        <v>94</v>
      </c>
      <c r="B37">
        <v>1910</v>
      </c>
      <c r="C37">
        <v>0</v>
      </c>
      <c r="D37" s="5" t="s">
        <v>20</v>
      </c>
      <c r="E37" s="6">
        <v>0.7777777777777778</v>
      </c>
      <c r="F37" s="5" t="s">
        <v>20</v>
      </c>
      <c r="G37" s="1">
        <v>0.6666666666666666</v>
      </c>
    </row>
    <row r="38" spans="1:7" ht="12.75">
      <c r="A38">
        <v>97</v>
      </c>
      <c r="B38">
        <v>1912</v>
      </c>
      <c r="C38">
        <v>0</v>
      </c>
      <c r="D38" s="5" t="s">
        <v>21</v>
      </c>
      <c r="E38" s="6">
        <v>0.7567567567567568</v>
      </c>
      <c r="F38" s="5" t="s">
        <v>21</v>
      </c>
      <c r="G38" s="1">
        <v>0.6486486486486487</v>
      </c>
    </row>
    <row r="39" spans="1:7" ht="12.75">
      <c r="A39">
        <v>100</v>
      </c>
      <c r="B39">
        <v>1913</v>
      </c>
      <c r="C39">
        <v>0</v>
      </c>
      <c r="D39" s="5" t="s">
        <v>20</v>
      </c>
      <c r="E39" s="6">
        <v>0.7631578947368421</v>
      </c>
      <c r="F39" s="5" t="s">
        <v>20</v>
      </c>
      <c r="G39" s="1">
        <v>0.6578947368421053</v>
      </c>
    </row>
    <row r="40" spans="1:7" ht="12.75">
      <c r="A40">
        <v>103</v>
      </c>
      <c r="B40">
        <v>1913</v>
      </c>
      <c r="C40">
        <v>3</v>
      </c>
      <c r="D40" s="5" t="s">
        <v>20</v>
      </c>
      <c r="E40" s="6">
        <v>0.7692307692307693</v>
      </c>
      <c r="F40" s="5" t="s">
        <v>20</v>
      </c>
      <c r="G40" s="1">
        <v>0.6666666666666666</v>
      </c>
    </row>
    <row r="41" spans="1:7" ht="12.75">
      <c r="A41">
        <v>106</v>
      </c>
      <c r="B41">
        <v>1918</v>
      </c>
      <c r="C41">
        <v>5</v>
      </c>
      <c r="D41" s="5" t="s">
        <v>21</v>
      </c>
      <c r="E41" s="6">
        <v>0.75</v>
      </c>
      <c r="F41" s="5" t="s">
        <v>21</v>
      </c>
      <c r="G41" s="1">
        <v>0.65</v>
      </c>
    </row>
    <row r="42" spans="1:7" ht="12.75">
      <c r="A42">
        <v>112</v>
      </c>
      <c r="B42">
        <v>1919</v>
      </c>
      <c r="C42">
        <v>0</v>
      </c>
      <c r="D42" s="5" t="s">
        <v>20</v>
      </c>
      <c r="E42" s="6">
        <v>0.7560975609756098</v>
      </c>
      <c r="F42" s="5" t="s">
        <v>20</v>
      </c>
      <c r="G42" s="1">
        <v>0.6585365853658537</v>
      </c>
    </row>
    <row r="43" spans="1:7" ht="12.75">
      <c r="A43">
        <v>109</v>
      </c>
      <c r="B43">
        <v>1920</v>
      </c>
      <c r="C43">
        <v>0</v>
      </c>
      <c r="D43" s="5" t="s">
        <v>21</v>
      </c>
      <c r="E43" s="6">
        <v>0.7380952380952381</v>
      </c>
      <c r="F43" s="5" t="s">
        <v>21</v>
      </c>
      <c r="G43" s="1">
        <v>0.6428571428571429</v>
      </c>
    </row>
    <row r="44" spans="1:7" ht="12.75">
      <c r="A44">
        <v>117</v>
      </c>
      <c r="B44">
        <v>1920</v>
      </c>
      <c r="C44">
        <v>0</v>
      </c>
      <c r="D44" s="5" t="s">
        <v>20</v>
      </c>
      <c r="E44" s="6">
        <v>0.7441860465116279</v>
      </c>
      <c r="F44" s="5" t="s">
        <v>20</v>
      </c>
      <c r="G44" s="1">
        <v>0.6511627906976745</v>
      </c>
    </row>
    <row r="45" spans="1:7" ht="12.75">
      <c r="A45">
        <v>116</v>
      </c>
      <c r="B45">
        <v>1921</v>
      </c>
      <c r="C45">
        <v>0</v>
      </c>
      <c r="D45" s="5" t="s">
        <v>5</v>
      </c>
      <c r="E45" s="6">
        <v>0.7272727272727273</v>
      </c>
      <c r="F45" s="5" t="s">
        <v>21</v>
      </c>
      <c r="G45" s="1">
        <v>0.6363636363636364</v>
      </c>
    </row>
    <row r="46" spans="1:7" ht="12.75">
      <c r="A46">
        <v>115</v>
      </c>
      <c r="B46">
        <v>1922</v>
      </c>
      <c r="C46">
        <v>0</v>
      </c>
      <c r="D46" s="5" t="s">
        <v>21</v>
      </c>
      <c r="E46" s="6">
        <v>0.7111111111111111</v>
      </c>
      <c r="F46" s="5" t="s">
        <v>21</v>
      </c>
      <c r="G46" s="1">
        <v>0.6222222222222222</v>
      </c>
    </row>
    <row r="47" spans="1:7" ht="12.75">
      <c r="A47">
        <v>118</v>
      </c>
      <c r="B47">
        <v>1929</v>
      </c>
      <c r="C47">
        <v>0</v>
      </c>
      <c r="D47" s="5" t="s">
        <v>20</v>
      </c>
      <c r="E47" s="6">
        <v>0.717391304347826</v>
      </c>
      <c r="F47" s="5" t="s">
        <v>9</v>
      </c>
      <c r="G47" s="1">
        <v>0.6086956521739131</v>
      </c>
    </row>
    <row r="48" spans="1:7" ht="12.75">
      <c r="A48">
        <v>121</v>
      </c>
      <c r="B48">
        <v>1933</v>
      </c>
      <c r="C48">
        <v>0</v>
      </c>
      <c r="D48" s="5" t="s">
        <v>20</v>
      </c>
      <c r="E48" s="6">
        <v>0.723404255319149</v>
      </c>
      <c r="F48" s="5" t="s">
        <v>20</v>
      </c>
      <c r="G48" s="1">
        <v>0.6170212765957447</v>
      </c>
    </row>
    <row r="49" spans="1:7" ht="12.75">
      <c r="A49">
        <v>125</v>
      </c>
      <c r="B49">
        <v>1934</v>
      </c>
      <c r="C49">
        <v>0</v>
      </c>
      <c r="D49" s="5" t="s">
        <v>20</v>
      </c>
      <c r="E49" s="6">
        <v>0.7291666666666666</v>
      </c>
      <c r="F49" s="5" t="s">
        <v>9</v>
      </c>
      <c r="G49" s="1">
        <v>0.6041666666666666</v>
      </c>
    </row>
    <row r="50" spans="1:7" ht="12.75">
      <c r="A50">
        <v>124</v>
      </c>
      <c r="B50">
        <v>1935</v>
      </c>
      <c r="C50">
        <v>0</v>
      </c>
      <c r="D50" s="5" t="s">
        <v>20</v>
      </c>
      <c r="E50" s="6">
        <v>0.7346938775510204</v>
      </c>
      <c r="F50" s="5" t="s">
        <v>20</v>
      </c>
      <c r="G50" s="1">
        <v>0.6122448979591837</v>
      </c>
    </row>
    <row r="51" spans="1:7" ht="12.75">
      <c r="A51">
        <v>127</v>
      </c>
      <c r="B51">
        <v>1936</v>
      </c>
      <c r="C51">
        <v>0</v>
      </c>
      <c r="D51" s="5" t="s">
        <v>20</v>
      </c>
      <c r="E51" s="6">
        <v>0.74</v>
      </c>
      <c r="F51" s="5" t="s">
        <v>21</v>
      </c>
      <c r="G51" s="1">
        <v>0.6</v>
      </c>
    </row>
    <row r="52" spans="1:7" ht="12.75">
      <c r="A52">
        <v>133</v>
      </c>
      <c r="B52">
        <v>1938</v>
      </c>
      <c r="C52">
        <v>0</v>
      </c>
      <c r="D52" s="5" t="s">
        <v>21</v>
      </c>
      <c r="E52" s="6">
        <v>0.7254901960784313</v>
      </c>
      <c r="F52" s="5" t="s">
        <v>7</v>
      </c>
      <c r="G52" s="1">
        <v>0.5882352941176471</v>
      </c>
    </row>
    <row r="53" spans="1:7" ht="12.75">
      <c r="A53">
        <v>136</v>
      </c>
      <c r="B53">
        <v>1939</v>
      </c>
      <c r="C53">
        <v>3</v>
      </c>
      <c r="D53" s="5" t="s">
        <v>21</v>
      </c>
      <c r="E53" s="6">
        <v>0.7115384615384616</v>
      </c>
      <c r="F53" s="5" t="s">
        <v>21</v>
      </c>
      <c r="G53" s="1">
        <v>0.5769230769230769</v>
      </c>
    </row>
    <row r="54" spans="1:7" ht="12.75">
      <c r="A54">
        <v>142</v>
      </c>
      <c r="B54">
        <v>1940</v>
      </c>
      <c r="C54">
        <v>0</v>
      </c>
      <c r="D54" s="5" t="s">
        <v>20</v>
      </c>
      <c r="E54" s="6">
        <v>0.7169811320754716</v>
      </c>
      <c r="F54" s="5" t="s">
        <v>20</v>
      </c>
      <c r="G54" s="1">
        <v>0.5849056603773585</v>
      </c>
    </row>
    <row r="55" spans="1:7" ht="12.75">
      <c r="A55">
        <v>130</v>
      </c>
      <c r="B55">
        <v>1941</v>
      </c>
      <c r="C55">
        <v>0</v>
      </c>
      <c r="D55" s="5" t="s">
        <v>20</v>
      </c>
      <c r="E55" s="6">
        <v>0.7222222222222222</v>
      </c>
      <c r="F55" s="5" t="s">
        <v>9</v>
      </c>
      <c r="G55" s="1">
        <v>0.5740740740740741</v>
      </c>
    </row>
    <row r="56" spans="1:7" ht="12.75">
      <c r="A56">
        <v>145</v>
      </c>
      <c r="B56">
        <v>1941</v>
      </c>
      <c r="C56">
        <v>0</v>
      </c>
      <c r="D56" s="5" t="s">
        <v>20</v>
      </c>
      <c r="E56" s="6">
        <v>0.7272727272727273</v>
      </c>
      <c r="F56" s="5" t="s">
        <v>20</v>
      </c>
      <c r="G56" s="1">
        <v>0.5818181818181818</v>
      </c>
    </row>
    <row r="57" spans="1:7" ht="12.75">
      <c r="A57">
        <v>139</v>
      </c>
      <c r="B57">
        <v>1945</v>
      </c>
      <c r="C57">
        <v>5</v>
      </c>
      <c r="D57" s="5" t="s">
        <v>21</v>
      </c>
      <c r="E57" s="6">
        <v>0.7142857142857143</v>
      </c>
      <c r="F57" s="5" t="s">
        <v>21</v>
      </c>
      <c r="G57" s="1">
        <v>0.5714285714285714</v>
      </c>
    </row>
    <row r="58" spans="1:7" ht="12.75">
      <c r="A58">
        <v>148</v>
      </c>
      <c r="B58">
        <v>1948</v>
      </c>
      <c r="C58">
        <v>0</v>
      </c>
      <c r="D58" s="5" t="s">
        <v>21</v>
      </c>
      <c r="E58" s="6">
        <v>0.7017543859649122</v>
      </c>
      <c r="F58" s="5" t="s">
        <v>21</v>
      </c>
      <c r="G58" s="1">
        <v>0.5614035087719298</v>
      </c>
    </row>
    <row r="59" spans="1:7" ht="12.75">
      <c r="A59">
        <v>147</v>
      </c>
      <c r="B59">
        <v>1949</v>
      </c>
      <c r="C59">
        <v>0</v>
      </c>
      <c r="D59" s="5" t="s">
        <v>5</v>
      </c>
      <c r="E59" s="6">
        <v>0.6896551724137931</v>
      </c>
      <c r="F59" s="5" t="s">
        <v>21</v>
      </c>
      <c r="G59" s="1">
        <v>0.5517241379310345</v>
      </c>
    </row>
    <row r="60" spans="1:7" ht="12.75">
      <c r="A60">
        <v>151</v>
      </c>
      <c r="B60">
        <v>1953</v>
      </c>
      <c r="C60">
        <v>5</v>
      </c>
      <c r="D60" s="5" t="s">
        <v>5</v>
      </c>
      <c r="E60" s="6">
        <v>0.6779661016949152</v>
      </c>
      <c r="F60" s="5" t="s">
        <v>7</v>
      </c>
      <c r="G60" s="1">
        <v>0.5423728813559322</v>
      </c>
    </row>
    <row r="61" spans="1:7" ht="12.75">
      <c r="A61">
        <v>154</v>
      </c>
      <c r="B61">
        <v>1956</v>
      </c>
      <c r="C61">
        <v>0</v>
      </c>
      <c r="D61" s="5" t="s">
        <v>20</v>
      </c>
      <c r="E61" s="6">
        <v>0.6833333333333333</v>
      </c>
      <c r="F61" s="5" t="s">
        <v>20</v>
      </c>
      <c r="G61" s="1">
        <v>0.55</v>
      </c>
    </row>
    <row r="62" spans="1:7" ht="12.75">
      <c r="A62">
        <v>157</v>
      </c>
      <c r="B62">
        <v>1956</v>
      </c>
      <c r="C62">
        <v>4</v>
      </c>
      <c r="D62" s="5" t="s">
        <v>21</v>
      </c>
      <c r="E62" s="6">
        <v>0.6721311475409836</v>
      </c>
      <c r="F62" s="5" t="s">
        <v>21</v>
      </c>
      <c r="G62" s="1">
        <v>0.5409836065573771</v>
      </c>
    </row>
    <row r="63" spans="1:7" ht="12.75">
      <c r="A63">
        <v>160</v>
      </c>
      <c r="B63">
        <v>1962</v>
      </c>
      <c r="C63">
        <v>0</v>
      </c>
      <c r="D63" s="5" t="s">
        <v>20</v>
      </c>
      <c r="E63" s="6">
        <v>0.6774193548387096</v>
      </c>
      <c r="F63" s="5" t="s">
        <v>20</v>
      </c>
      <c r="G63" s="1">
        <v>0.5483870967741935</v>
      </c>
    </row>
    <row r="64" spans="1:7" ht="12.75">
      <c r="A64">
        <v>166</v>
      </c>
      <c r="B64">
        <v>1965</v>
      </c>
      <c r="C64">
        <v>0</v>
      </c>
      <c r="D64" s="5" t="s">
        <v>20</v>
      </c>
      <c r="E64" s="6">
        <v>0.6825396825396826</v>
      </c>
      <c r="F64" s="5" t="s">
        <v>7</v>
      </c>
      <c r="G64" s="1">
        <v>0.5396825396825397</v>
      </c>
    </row>
    <row r="65" spans="1:7" ht="12.75">
      <c r="A65">
        <v>169</v>
      </c>
      <c r="B65">
        <v>1967</v>
      </c>
      <c r="C65">
        <v>0</v>
      </c>
      <c r="D65" s="5" t="s">
        <v>21</v>
      </c>
      <c r="E65" s="6">
        <v>0.671875</v>
      </c>
      <c r="F65" s="5" t="s">
        <v>21</v>
      </c>
      <c r="G65" s="1">
        <v>0.53125</v>
      </c>
    </row>
    <row r="66" spans="1:7" ht="12.75">
      <c r="A66">
        <v>175</v>
      </c>
      <c r="B66">
        <v>1969</v>
      </c>
      <c r="C66">
        <v>0</v>
      </c>
      <c r="D66" s="5" t="s">
        <v>21</v>
      </c>
      <c r="E66" s="6">
        <v>0.6615384615384615</v>
      </c>
      <c r="F66" s="5" t="s">
        <v>7</v>
      </c>
      <c r="G66" s="1">
        <v>0.5230769230769231</v>
      </c>
    </row>
    <row r="67" spans="1:7" ht="12.75">
      <c r="A67">
        <v>172</v>
      </c>
      <c r="B67">
        <v>1970</v>
      </c>
      <c r="C67">
        <v>0</v>
      </c>
      <c r="D67" s="5" t="s">
        <v>5</v>
      </c>
      <c r="E67" s="6">
        <v>0.6515151515151515</v>
      </c>
      <c r="F67" s="5" t="s">
        <v>7</v>
      </c>
      <c r="G67" s="1">
        <v>0.5151515151515151</v>
      </c>
    </row>
    <row r="68" spans="1:7" ht="12.75">
      <c r="A68">
        <v>178</v>
      </c>
      <c r="B68">
        <v>1971</v>
      </c>
      <c r="C68">
        <v>0</v>
      </c>
      <c r="D68" s="5" t="s">
        <v>20</v>
      </c>
      <c r="E68" s="6">
        <v>0.6567164179104478</v>
      </c>
      <c r="F68" s="5" t="s">
        <v>20</v>
      </c>
      <c r="G68" s="1">
        <v>0.5223880597014925</v>
      </c>
    </row>
    <row r="69" spans="1:7" ht="12.75">
      <c r="A69">
        <v>181</v>
      </c>
      <c r="B69">
        <v>1973</v>
      </c>
      <c r="C69">
        <v>3</v>
      </c>
      <c r="D69" s="5" t="s">
        <v>21</v>
      </c>
      <c r="E69" s="6">
        <v>0.6470588235294118</v>
      </c>
      <c r="F69" s="5" t="s">
        <v>7</v>
      </c>
      <c r="G69" s="1">
        <v>0.5147058823529411</v>
      </c>
    </row>
    <row r="70" spans="1:7" ht="12.75">
      <c r="A70">
        <v>184</v>
      </c>
      <c r="B70">
        <v>1974</v>
      </c>
      <c r="C70">
        <v>0</v>
      </c>
      <c r="D70" s="5" t="s">
        <v>20</v>
      </c>
      <c r="E70" s="6">
        <v>0.6521739130434783</v>
      </c>
      <c r="F70" s="5" t="s">
        <v>20</v>
      </c>
      <c r="G70" s="1">
        <v>0.5217391304347826</v>
      </c>
    </row>
    <row r="71" spans="1:7" ht="12.75">
      <c r="A71">
        <v>163</v>
      </c>
      <c r="B71">
        <v>1975</v>
      </c>
      <c r="C71">
        <v>4</v>
      </c>
      <c r="D71" s="5" t="s">
        <v>20</v>
      </c>
      <c r="E71" s="6">
        <v>0.6571428571428571</v>
      </c>
      <c r="F71" s="5" t="s">
        <v>20</v>
      </c>
      <c r="G71" s="1">
        <v>0.5285714285714286</v>
      </c>
    </row>
    <row r="72" spans="1:7" ht="12.75">
      <c r="A72">
        <v>189</v>
      </c>
      <c r="B72">
        <v>1978</v>
      </c>
      <c r="C72">
        <v>0</v>
      </c>
      <c r="D72" s="5" t="s">
        <v>21</v>
      </c>
      <c r="E72" s="6">
        <v>0.647887323943662</v>
      </c>
      <c r="F72" s="5" t="s">
        <v>21</v>
      </c>
      <c r="G72" s="1">
        <v>0.5211267605633803</v>
      </c>
    </row>
    <row r="73" spans="1:7" ht="12.75">
      <c r="A73">
        <v>187</v>
      </c>
      <c r="B73">
        <v>1979</v>
      </c>
      <c r="C73">
        <v>0</v>
      </c>
      <c r="D73" s="5" t="s">
        <v>20</v>
      </c>
      <c r="E73" s="6">
        <v>0.6527777777777778</v>
      </c>
      <c r="F73" s="5" t="s">
        <v>20</v>
      </c>
      <c r="G73" s="1">
        <v>0.5277777777777778</v>
      </c>
    </row>
    <row r="74" spans="1:7" ht="12.75">
      <c r="A74">
        <v>190</v>
      </c>
      <c r="B74">
        <v>1979</v>
      </c>
      <c r="C74">
        <v>0</v>
      </c>
      <c r="D74" s="5" t="s">
        <v>21</v>
      </c>
      <c r="E74" s="6">
        <v>0.6438356164383562</v>
      </c>
      <c r="F74" s="5" t="s">
        <v>21</v>
      </c>
      <c r="G74" s="1">
        <v>0.5205479452054794</v>
      </c>
    </row>
    <row r="75" spans="1:7" ht="12.75">
      <c r="A75">
        <v>193</v>
      </c>
      <c r="B75">
        <v>1979</v>
      </c>
      <c r="C75">
        <v>0</v>
      </c>
      <c r="D75" s="5" t="s">
        <v>20</v>
      </c>
      <c r="E75" s="6">
        <v>0.6486486486486487</v>
      </c>
      <c r="F75" s="5" t="s">
        <v>20</v>
      </c>
      <c r="G75" s="1">
        <v>0.527027027027027</v>
      </c>
    </row>
    <row r="76" spans="1:7" ht="12.75">
      <c r="A76">
        <v>202</v>
      </c>
      <c r="B76">
        <v>1982</v>
      </c>
      <c r="C76">
        <v>0</v>
      </c>
      <c r="D76" s="5" t="s">
        <v>21</v>
      </c>
      <c r="E76" s="6">
        <v>0.64</v>
      </c>
      <c r="F76" s="5" t="s">
        <v>21</v>
      </c>
      <c r="G76" s="1">
        <v>0.52</v>
      </c>
    </row>
    <row r="77" spans="1:7" ht="12.75">
      <c r="A77">
        <v>205</v>
      </c>
      <c r="B77">
        <v>1982</v>
      </c>
      <c r="C77">
        <v>0</v>
      </c>
      <c r="D77" s="5" t="s">
        <v>5</v>
      </c>
      <c r="E77" s="6">
        <v>0.631578947368421</v>
      </c>
      <c r="F77" s="5" t="s">
        <v>7</v>
      </c>
      <c r="G77" s="1">
        <v>0.5131578947368421</v>
      </c>
    </row>
    <row r="78" spans="1:7" ht="12.75">
      <c r="A78">
        <v>208</v>
      </c>
      <c r="B78">
        <v>1987</v>
      </c>
      <c r="C78">
        <v>0</v>
      </c>
      <c r="D78" s="5" t="s">
        <v>5</v>
      </c>
      <c r="E78" s="6">
        <v>0.6233766233766234</v>
      </c>
      <c r="F78" s="5" t="s">
        <v>7</v>
      </c>
      <c r="G78" s="1">
        <v>0.5064935064935064</v>
      </c>
    </row>
    <row r="79" spans="1:7" ht="12.75">
      <c r="A79">
        <v>199</v>
      </c>
      <c r="B79">
        <v>1988</v>
      </c>
      <c r="C79">
        <v>0</v>
      </c>
      <c r="D79" s="5" t="s">
        <v>5</v>
      </c>
      <c r="E79" s="6">
        <v>0.6153846153846154</v>
      </c>
      <c r="F79" s="5" t="s">
        <v>21</v>
      </c>
      <c r="G79" s="1">
        <v>0.5</v>
      </c>
    </row>
    <row r="80" spans="1:7" ht="12.75">
      <c r="A80">
        <v>211</v>
      </c>
      <c r="B80">
        <v>1991</v>
      </c>
      <c r="C80">
        <v>4</v>
      </c>
      <c r="D80" s="5" t="s">
        <v>21</v>
      </c>
      <c r="E80" s="6">
        <v>0.6075949367088608</v>
      </c>
      <c r="F80" s="5" t="s">
        <v>21</v>
      </c>
      <c r="G80" s="1">
        <v>0.4936708860759494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40"/>
  </sheetPr>
  <dimension ref="A1:W80"/>
  <sheetViews>
    <sheetView zoomScale="90" zoomScaleNormal="9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4" sqref="U14"/>
    </sheetView>
  </sheetViews>
  <sheetFormatPr defaultColWidth="9.140625" defaultRowHeight="12.75"/>
  <cols>
    <col min="2" max="2" width="8.57421875" style="0" bestFit="1" customWidth="1"/>
    <col min="3" max="3" width="7.8515625" style="0" bestFit="1" customWidth="1"/>
    <col min="5" max="5" width="12.7109375" style="0" bestFit="1" customWidth="1"/>
    <col min="6" max="6" width="8.7109375" style="0" bestFit="1" customWidth="1"/>
    <col min="7" max="7" width="10.421875" style="0" bestFit="1" customWidth="1"/>
    <col min="9" max="9" width="11.57421875" style="0" bestFit="1" customWidth="1"/>
    <col min="10" max="10" width="7.57421875" style="0" bestFit="1" customWidth="1"/>
    <col min="11" max="11" width="11.421875" style="0" customWidth="1"/>
    <col min="12" max="12" width="11.28125" style="0" customWidth="1"/>
    <col min="15" max="15" width="11.421875" style="0" customWidth="1"/>
    <col min="18" max="18" width="11.140625" style="0" customWidth="1"/>
    <col min="19" max="19" width="10.140625" style="0" customWidth="1"/>
    <col min="20" max="20" width="10.00390625" style="0" customWidth="1"/>
    <col min="21" max="21" width="11.8515625" style="0" customWidth="1"/>
    <col min="22" max="23" width="11.421875" style="0" customWidth="1"/>
  </cols>
  <sheetData>
    <row r="1" spans="1:23" ht="108" customHeight="1">
      <c r="A1" s="2" t="s">
        <v>2</v>
      </c>
      <c r="B1" s="2" t="s">
        <v>17</v>
      </c>
      <c r="C1" s="3" t="s">
        <v>18</v>
      </c>
      <c r="D1" s="3" t="s">
        <v>19</v>
      </c>
      <c r="E1" s="4" t="s">
        <v>26</v>
      </c>
      <c r="F1" s="4" t="s">
        <v>27</v>
      </c>
      <c r="G1" s="4" t="s">
        <v>28</v>
      </c>
      <c r="H1" s="3" t="s">
        <v>22</v>
      </c>
      <c r="I1" s="4" t="s">
        <v>25</v>
      </c>
      <c r="J1" s="4" t="s">
        <v>29</v>
      </c>
      <c r="K1" s="4" t="s">
        <v>30</v>
      </c>
      <c r="L1" s="141" t="s">
        <v>412</v>
      </c>
      <c r="M1" s="141" t="s">
        <v>441</v>
      </c>
      <c r="N1" s="141" t="s">
        <v>442</v>
      </c>
      <c r="O1" s="141" t="s">
        <v>420</v>
      </c>
      <c r="P1" s="141" t="s">
        <v>443</v>
      </c>
      <c r="Q1" s="141" t="s">
        <v>444</v>
      </c>
      <c r="R1" s="141" t="s">
        <v>419</v>
      </c>
      <c r="S1" s="141" t="s">
        <v>429</v>
      </c>
      <c r="T1" s="141" t="s">
        <v>430</v>
      </c>
      <c r="U1" s="141" t="s">
        <v>431</v>
      </c>
      <c r="V1" s="141"/>
      <c r="W1" s="141"/>
    </row>
    <row r="2" spans="1:21" ht="12.75">
      <c r="A2">
        <v>1</v>
      </c>
      <c r="B2">
        <v>1823</v>
      </c>
      <c r="C2">
        <v>0</v>
      </c>
      <c r="D2" s="5" t="s">
        <v>20</v>
      </c>
      <c r="E2" s="6">
        <v>1</v>
      </c>
      <c r="F2" s="6">
        <v>0</v>
      </c>
      <c r="G2" s="6">
        <v>0</v>
      </c>
      <c r="H2" s="5" t="s">
        <v>20</v>
      </c>
      <c r="I2" s="1">
        <v>1</v>
      </c>
      <c r="J2" s="1">
        <v>0</v>
      </c>
      <c r="K2" s="1">
        <v>0</v>
      </c>
      <c r="L2" s="1">
        <f>AVERAGE(E2,I2)</f>
        <v>1</v>
      </c>
      <c r="Q2" s="8"/>
      <c r="S2" s="148">
        <f>(E2+I2)/2</f>
        <v>1</v>
      </c>
      <c r="T2" s="148">
        <f>(F2+J2)/2</f>
        <v>0</v>
      </c>
      <c r="U2" s="148">
        <f>(G2+K2)/2</f>
        <v>0</v>
      </c>
    </row>
    <row r="3" spans="1:21" ht="12.75">
      <c r="A3">
        <v>4</v>
      </c>
      <c r="B3">
        <v>1829</v>
      </c>
      <c r="C3">
        <v>0</v>
      </c>
      <c r="D3" s="5" t="s">
        <v>20</v>
      </c>
      <c r="E3" s="6">
        <v>1</v>
      </c>
      <c r="F3" s="6">
        <v>0</v>
      </c>
      <c r="G3" s="6">
        <v>0</v>
      </c>
      <c r="H3" s="5" t="s">
        <v>20</v>
      </c>
      <c r="I3" s="1">
        <v>1</v>
      </c>
      <c r="J3" s="1">
        <v>0</v>
      </c>
      <c r="K3" s="1">
        <v>0</v>
      </c>
      <c r="L3" s="1">
        <f aca="true" t="shared" si="0" ref="L3:L66">AVERAGE(E3,I3)</f>
        <v>1</v>
      </c>
      <c r="Q3" s="8"/>
      <c r="S3" s="148">
        <f aca="true" t="shared" si="1" ref="S3:S66">(E3+I3)/2</f>
        <v>1</v>
      </c>
      <c r="T3" s="148">
        <f aca="true" t="shared" si="2" ref="T3:T66">(F3+J3)/2</f>
        <v>0</v>
      </c>
      <c r="U3" s="148">
        <f aca="true" t="shared" si="3" ref="U3:U66">(G3+K3)/2</f>
        <v>0</v>
      </c>
    </row>
    <row r="4" spans="1:21" ht="12.75">
      <c r="A4">
        <v>7</v>
      </c>
      <c r="B4">
        <v>1848</v>
      </c>
      <c r="C4">
        <v>0</v>
      </c>
      <c r="D4" s="5" t="s">
        <v>20</v>
      </c>
      <c r="E4" s="6">
        <v>1</v>
      </c>
      <c r="F4" s="6">
        <v>0</v>
      </c>
      <c r="G4" s="6">
        <v>0</v>
      </c>
      <c r="H4" s="5" t="s">
        <v>20</v>
      </c>
      <c r="I4" s="1">
        <v>1</v>
      </c>
      <c r="J4" s="1">
        <v>0</v>
      </c>
      <c r="K4" s="1">
        <v>0</v>
      </c>
      <c r="L4" s="1">
        <f t="shared" si="0"/>
        <v>1</v>
      </c>
      <c r="Q4" s="8"/>
      <c r="S4" s="148">
        <f t="shared" si="1"/>
        <v>1</v>
      </c>
      <c r="T4" s="148">
        <f t="shared" si="2"/>
        <v>0</v>
      </c>
      <c r="U4" s="148">
        <f t="shared" si="3"/>
        <v>0</v>
      </c>
    </row>
    <row r="5" spans="1:21" ht="12.75">
      <c r="A5">
        <v>10</v>
      </c>
      <c r="B5">
        <v>1848</v>
      </c>
      <c r="C5">
        <v>3</v>
      </c>
      <c r="D5" s="5" t="s">
        <v>21</v>
      </c>
      <c r="E5" s="6">
        <v>0.75</v>
      </c>
      <c r="F5" s="6">
        <v>0.25</v>
      </c>
      <c r="G5" s="6">
        <v>0</v>
      </c>
      <c r="H5" s="5" t="s">
        <v>7</v>
      </c>
      <c r="I5" s="1">
        <v>0.75</v>
      </c>
      <c r="J5" s="1">
        <v>0</v>
      </c>
      <c r="K5" s="1">
        <v>0.25</v>
      </c>
      <c r="L5" s="1">
        <f t="shared" si="0"/>
        <v>0.75</v>
      </c>
      <c r="Q5" s="8"/>
      <c r="S5" s="148">
        <f t="shared" si="1"/>
        <v>0.75</v>
      </c>
      <c r="T5" s="148">
        <f t="shared" si="2"/>
        <v>0.125</v>
      </c>
      <c r="U5" s="148">
        <f t="shared" si="3"/>
        <v>0.125</v>
      </c>
    </row>
    <row r="6" spans="1:21" ht="12.75">
      <c r="A6">
        <v>13</v>
      </c>
      <c r="B6">
        <v>1848</v>
      </c>
      <c r="C6">
        <v>0</v>
      </c>
      <c r="D6" s="5" t="s">
        <v>20</v>
      </c>
      <c r="E6" s="6">
        <v>0.8</v>
      </c>
      <c r="F6" s="6">
        <v>0.2</v>
      </c>
      <c r="G6" s="6">
        <v>0</v>
      </c>
      <c r="H6" s="5" t="s">
        <v>8</v>
      </c>
      <c r="I6" s="1">
        <v>0.6</v>
      </c>
      <c r="J6" s="1">
        <v>0</v>
      </c>
      <c r="K6" s="1">
        <v>0.4</v>
      </c>
      <c r="L6" s="1">
        <f t="shared" si="0"/>
        <v>0.7</v>
      </c>
      <c r="Q6" s="8"/>
      <c r="S6" s="148">
        <f t="shared" si="1"/>
        <v>0.7</v>
      </c>
      <c r="T6" s="148">
        <f t="shared" si="2"/>
        <v>0.1</v>
      </c>
      <c r="U6" s="148">
        <f t="shared" si="3"/>
        <v>0.2</v>
      </c>
    </row>
    <row r="7" spans="1:21" ht="12.75">
      <c r="A7">
        <v>16</v>
      </c>
      <c r="B7">
        <v>1849</v>
      </c>
      <c r="C7">
        <v>3</v>
      </c>
      <c r="D7" s="5" t="s">
        <v>20</v>
      </c>
      <c r="E7" s="6">
        <v>0.8333333333333334</v>
      </c>
      <c r="F7" s="6">
        <v>0.16666666666666666</v>
      </c>
      <c r="G7" s="6">
        <v>0</v>
      </c>
      <c r="H7" s="5" t="s">
        <v>20</v>
      </c>
      <c r="I7" s="1">
        <v>0.6666666666666666</v>
      </c>
      <c r="J7" s="1">
        <v>0</v>
      </c>
      <c r="K7" s="1">
        <v>0.33333333333333337</v>
      </c>
      <c r="L7" s="1">
        <f t="shared" si="0"/>
        <v>0.75</v>
      </c>
      <c r="Q7" s="8"/>
      <c r="S7" s="148">
        <f t="shared" si="1"/>
        <v>0.75</v>
      </c>
      <c r="T7" s="148">
        <f t="shared" si="2"/>
        <v>0.08333333333333333</v>
      </c>
      <c r="U7" s="148">
        <f t="shared" si="3"/>
        <v>0.16666666666666669</v>
      </c>
    </row>
    <row r="8" spans="1:21" ht="12.75">
      <c r="A8">
        <v>19</v>
      </c>
      <c r="B8">
        <v>1852</v>
      </c>
      <c r="C8">
        <v>0</v>
      </c>
      <c r="D8" s="5" t="s">
        <v>21</v>
      </c>
      <c r="E8" s="6">
        <v>0.7142857142857143</v>
      </c>
      <c r="F8" s="6">
        <v>0.2857142857142857</v>
      </c>
      <c r="G8" s="6">
        <v>0</v>
      </c>
      <c r="H8" s="5" t="s">
        <v>21</v>
      </c>
      <c r="I8" s="1">
        <v>0.5714285714285714</v>
      </c>
      <c r="J8" s="1">
        <v>0.14285714285714285</v>
      </c>
      <c r="K8" s="1">
        <v>0.28571428571428575</v>
      </c>
      <c r="L8" s="1">
        <f t="shared" si="0"/>
        <v>0.6428571428571428</v>
      </c>
      <c r="Q8" s="8"/>
      <c r="S8" s="148">
        <f t="shared" si="1"/>
        <v>0.6428571428571428</v>
      </c>
      <c r="T8" s="148">
        <f t="shared" si="2"/>
        <v>0.21428571428571427</v>
      </c>
      <c r="U8" s="148">
        <f t="shared" si="3"/>
        <v>0.14285714285714288</v>
      </c>
    </row>
    <row r="9" spans="1:21" ht="12.75">
      <c r="A9">
        <v>22</v>
      </c>
      <c r="B9">
        <v>1856</v>
      </c>
      <c r="C9">
        <v>4</v>
      </c>
      <c r="D9" s="5" t="s">
        <v>21</v>
      </c>
      <c r="E9" s="6">
        <v>0.625</v>
      </c>
      <c r="F9" s="6">
        <v>0.375</v>
      </c>
      <c r="G9" s="6">
        <v>0</v>
      </c>
      <c r="H9" s="5" t="s">
        <v>21</v>
      </c>
      <c r="I9" s="1">
        <v>0.5</v>
      </c>
      <c r="J9" s="1">
        <v>0.25</v>
      </c>
      <c r="K9" s="1">
        <v>0.25</v>
      </c>
      <c r="L9" s="1">
        <f t="shared" si="0"/>
        <v>0.5625</v>
      </c>
      <c r="Q9" s="8"/>
      <c r="S9" s="148">
        <f t="shared" si="1"/>
        <v>0.5625</v>
      </c>
      <c r="T9" s="148">
        <f t="shared" si="2"/>
        <v>0.3125</v>
      </c>
      <c r="U9" s="148">
        <f t="shared" si="3"/>
        <v>0.125</v>
      </c>
    </row>
    <row r="10" spans="1:21" ht="12.75">
      <c r="A10">
        <v>25</v>
      </c>
      <c r="B10">
        <v>1857</v>
      </c>
      <c r="C10">
        <v>0</v>
      </c>
      <c r="D10" s="5" t="s">
        <v>20</v>
      </c>
      <c r="E10" s="6">
        <v>0.6666666666666666</v>
      </c>
      <c r="F10" s="6">
        <v>0.3333333333333333</v>
      </c>
      <c r="G10" s="6">
        <v>0</v>
      </c>
      <c r="H10" s="5" t="s">
        <v>20</v>
      </c>
      <c r="I10" s="1">
        <v>0.5555555555555556</v>
      </c>
      <c r="J10" s="1">
        <v>0.2222222222222222</v>
      </c>
      <c r="K10" s="1">
        <v>0.2222222222222222</v>
      </c>
      <c r="L10" s="1">
        <f t="shared" si="0"/>
        <v>0.6111111111111112</v>
      </c>
      <c r="Q10" s="8"/>
      <c r="S10" s="148">
        <f t="shared" si="1"/>
        <v>0.6111111111111112</v>
      </c>
      <c r="T10" s="148">
        <f t="shared" si="2"/>
        <v>0.2777777777777778</v>
      </c>
      <c r="U10" s="148">
        <f t="shared" si="3"/>
        <v>0.1111111111111111</v>
      </c>
    </row>
    <row r="11" spans="1:21" ht="12.75">
      <c r="A11">
        <v>28</v>
      </c>
      <c r="B11">
        <v>1859</v>
      </c>
      <c r="C11">
        <v>3</v>
      </c>
      <c r="D11" s="5" t="s">
        <v>20</v>
      </c>
      <c r="E11" s="6">
        <v>0.7</v>
      </c>
      <c r="F11" s="6">
        <v>0.3</v>
      </c>
      <c r="G11" s="6">
        <v>0</v>
      </c>
      <c r="H11" s="5" t="s">
        <v>20</v>
      </c>
      <c r="I11" s="1">
        <v>0.6</v>
      </c>
      <c r="J11" s="1">
        <v>0.2</v>
      </c>
      <c r="K11" s="1">
        <v>0.2</v>
      </c>
      <c r="L11" s="1">
        <f t="shared" si="0"/>
        <v>0.6499999999999999</v>
      </c>
      <c r="Q11" s="8"/>
      <c r="S11" s="148">
        <f t="shared" si="1"/>
        <v>0.6499999999999999</v>
      </c>
      <c r="T11" s="148">
        <f t="shared" si="2"/>
        <v>0.25</v>
      </c>
      <c r="U11" s="148">
        <f t="shared" si="3"/>
        <v>0.1</v>
      </c>
    </row>
    <row r="12" spans="1:21" ht="12.75">
      <c r="A12">
        <v>31</v>
      </c>
      <c r="B12">
        <v>1860</v>
      </c>
      <c r="C12">
        <v>0</v>
      </c>
      <c r="D12" s="5" t="s">
        <v>20</v>
      </c>
      <c r="E12" s="6">
        <v>0.7272727272727273</v>
      </c>
      <c r="F12" s="6">
        <v>0.2727272727272727</v>
      </c>
      <c r="G12" s="6">
        <v>0</v>
      </c>
      <c r="H12" s="5" t="s">
        <v>20</v>
      </c>
      <c r="I12" s="1">
        <v>0.6363636363636364</v>
      </c>
      <c r="J12" s="1">
        <v>0.18181818181818182</v>
      </c>
      <c r="K12" s="1">
        <v>0.18181818181818182</v>
      </c>
      <c r="L12" s="1">
        <f t="shared" si="0"/>
        <v>0.6818181818181819</v>
      </c>
      <c r="Q12" s="8"/>
      <c r="S12" s="148">
        <f t="shared" si="1"/>
        <v>0.6818181818181819</v>
      </c>
      <c r="T12" s="148">
        <f t="shared" si="2"/>
        <v>0.22727272727272727</v>
      </c>
      <c r="U12" s="148">
        <f t="shared" si="3"/>
        <v>0.09090909090909091</v>
      </c>
    </row>
    <row r="13" spans="1:21" ht="12.75">
      <c r="A13">
        <v>34</v>
      </c>
      <c r="B13">
        <v>1860</v>
      </c>
      <c r="C13">
        <v>0</v>
      </c>
      <c r="D13" s="5" t="s">
        <v>20</v>
      </c>
      <c r="E13" s="6">
        <v>0.75</v>
      </c>
      <c r="F13" s="6">
        <v>0.25</v>
      </c>
      <c r="G13" s="6">
        <v>0</v>
      </c>
      <c r="H13" s="5" t="s">
        <v>20</v>
      </c>
      <c r="I13" s="1">
        <v>0.6666666666666666</v>
      </c>
      <c r="J13" s="1">
        <v>0.16666666666666666</v>
      </c>
      <c r="K13" s="1">
        <v>0.1666666666666667</v>
      </c>
      <c r="L13" s="1">
        <f t="shared" si="0"/>
        <v>0.7083333333333333</v>
      </c>
      <c r="Q13" s="8"/>
      <c r="S13" s="148">
        <f t="shared" si="1"/>
        <v>0.7083333333333333</v>
      </c>
      <c r="T13" s="148">
        <f t="shared" si="2"/>
        <v>0.20833333333333331</v>
      </c>
      <c r="U13" s="148">
        <f t="shared" si="3"/>
        <v>0.08333333333333336</v>
      </c>
    </row>
    <row r="14" spans="1:21" ht="12.75">
      <c r="A14">
        <v>37</v>
      </c>
      <c r="B14">
        <v>1861</v>
      </c>
      <c r="C14">
        <v>0</v>
      </c>
      <c r="D14" s="5" t="s">
        <v>20</v>
      </c>
      <c r="E14" s="6">
        <v>0.7692307692307693</v>
      </c>
      <c r="F14" s="6">
        <v>0.23076923076923078</v>
      </c>
      <c r="G14" s="6">
        <v>0</v>
      </c>
      <c r="H14" s="5" t="s">
        <v>20</v>
      </c>
      <c r="I14" s="1">
        <v>0.6923076923076923</v>
      </c>
      <c r="J14" s="1">
        <v>0.15384615384615385</v>
      </c>
      <c r="K14" s="1">
        <v>0.15384615384615385</v>
      </c>
      <c r="L14" s="1">
        <f t="shared" si="0"/>
        <v>0.7307692307692308</v>
      </c>
      <c r="Q14" s="8"/>
      <c r="S14" s="148">
        <f t="shared" si="1"/>
        <v>0.7307692307692308</v>
      </c>
      <c r="T14" s="148">
        <f t="shared" si="2"/>
        <v>0.19230769230769232</v>
      </c>
      <c r="U14" s="148">
        <f t="shared" si="3"/>
        <v>0.07692307692307693</v>
      </c>
    </row>
    <row r="15" spans="1:21" ht="12.75">
      <c r="A15">
        <v>43</v>
      </c>
      <c r="B15">
        <v>1863</v>
      </c>
      <c r="C15">
        <v>0</v>
      </c>
      <c r="D15" s="5" t="s">
        <v>20</v>
      </c>
      <c r="E15" s="6">
        <v>0.7857142857142857</v>
      </c>
      <c r="F15" s="6">
        <v>0.21428571428571427</v>
      </c>
      <c r="G15" s="6">
        <v>0</v>
      </c>
      <c r="H15" s="5" t="s">
        <v>20</v>
      </c>
      <c r="I15" s="1">
        <v>0.7142857142857143</v>
      </c>
      <c r="J15" s="1">
        <v>0.14285714285714285</v>
      </c>
      <c r="K15" s="1">
        <v>0.14285714285714285</v>
      </c>
      <c r="L15" s="1">
        <f t="shared" si="0"/>
        <v>0.75</v>
      </c>
      <c r="Q15" s="8"/>
      <c r="S15" s="148">
        <f t="shared" si="1"/>
        <v>0.75</v>
      </c>
      <c r="T15" s="148">
        <f t="shared" si="2"/>
        <v>0.17857142857142855</v>
      </c>
      <c r="U15" s="148">
        <f t="shared" si="3"/>
        <v>0.07142857142857142</v>
      </c>
    </row>
    <row r="16" spans="1:21" ht="12.75">
      <c r="A16">
        <v>46</v>
      </c>
      <c r="B16">
        <v>1864</v>
      </c>
      <c r="C16">
        <v>0</v>
      </c>
      <c r="D16" s="5" t="s">
        <v>20</v>
      </c>
      <c r="E16" s="6">
        <v>0.8</v>
      </c>
      <c r="F16" s="6">
        <v>0.2</v>
      </c>
      <c r="G16" s="6">
        <v>0</v>
      </c>
      <c r="H16" s="5" t="s">
        <v>9</v>
      </c>
      <c r="I16" s="1">
        <v>0.6666666666666666</v>
      </c>
      <c r="J16" s="1">
        <v>0.13333333333333333</v>
      </c>
      <c r="K16" s="1">
        <v>0.2</v>
      </c>
      <c r="L16" s="1">
        <f t="shared" si="0"/>
        <v>0.7333333333333334</v>
      </c>
      <c r="Q16" s="8"/>
      <c r="S16" s="148">
        <f t="shared" si="1"/>
        <v>0.7333333333333334</v>
      </c>
      <c r="T16" s="148">
        <f t="shared" si="2"/>
        <v>0.16666666666666669</v>
      </c>
      <c r="U16" s="148">
        <f t="shared" si="3"/>
        <v>0.1</v>
      </c>
    </row>
    <row r="17" spans="1:21" ht="12.75">
      <c r="A17">
        <v>52</v>
      </c>
      <c r="B17">
        <v>1866</v>
      </c>
      <c r="C17">
        <v>4</v>
      </c>
      <c r="D17" s="5" t="s">
        <v>21</v>
      </c>
      <c r="E17" s="6">
        <v>0.75</v>
      </c>
      <c r="F17" s="6">
        <v>0.25</v>
      </c>
      <c r="G17" s="6">
        <v>0</v>
      </c>
      <c r="H17" s="5" t="s">
        <v>7</v>
      </c>
      <c r="I17" s="1">
        <v>0.625</v>
      </c>
      <c r="J17" s="1">
        <v>0.125</v>
      </c>
      <c r="K17" s="1">
        <v>0.25</v>
      </c>
      <c r="L17" s="1">
        <f t="shared" si="0"/>
        <v>0.6875</v>
      </c>
      <c r="Q17" s="8"/>
      <c r="S17" s="148">
        <f t="shared" si="1"/>
        <v>0.6875</v>
      </c>
      <c r="T17" s="148">
        <f t="shared" si="2"/>
        <v>0.1875</v>
      </c>
      <c r="U17" s="148">
        <f t="shared" si="3"/>
        <v>0.125</v>
      </c>
    </row>
    <row r="18" spans="1:21" ht="12.75">
      <c r="A18">
        <v>55</v>
      </c>
      <c r="B18">
        <v>1866</v>
      </c>
      <c r="C18">
        <v>3</v>
      </c>
      <c r="D18" s="5" t="s">
        <v>20</v>
      </c>
      <c r="E18" s="6">
        <v>0.7647058823529411</v>
      </c>
      <c r="F18" s="6">
        <v>0.23529411764705882</v>
      </c>
      <c r="G18" s="6">
        <v>0</v>
      </c>
      <c r="H18" s="5" t="s">
        <v>20</v>
      </c>
      <c r="I18" s="1">
        <v>0.6470588235294118</v>
      </c>
      <c r="J18" s="1">
        <v>0.11764705882352941</v>
      </c>
      <c r="K18" s="1">
        <v>0.2352941176470588</v>
      </c>
      <c r="L18" s="1">
        <f t="shared" si="0"/>
        <v>0.7058823529411764</v>
      </c>
      <c r="Q18" s="8"/>
      <c r="S18" s="148">
        <f t="shared" si="1"/>
        <v>0.7058823529411764</v>
      </c>
      <c r="T18" s="148">
        <f t="shared" si="2"/>
        <v>0.1764705882352941</v>
      </c>
      <c r="U18" s="148">
        <f t="shared" si="3"/>
        <v>0.1176470588235294</v>
      </c>
    </row>
    <row r="19" spans="1:21" ht="12.75">
      <c r="A19">
        <v>40</v>
      </c>
      <c r="B19">
        <v>1867</v>
      </c>
      <c r="C19">
        <v>0</v>
      </c>
      <c r="D19" s="5" t="s">
        <v>21</v>
      </c>
      <c r="E19" s="6">
        <v>0.7222222222222222</v>
      </c>
      <c r="F19" s="6">
        <v>0.2777777777777778</v>
      </c>
      <c r="G19" s="6">
        <v>0</v>
      </c>
      <c r="H19" s="5" t="s">
        <v>21</v>
      </c>
      <c r="I19" s="1">
        <v>0.6111111111111112</v>
      </c>
      <c r="J19" s="1">
        <v>0.16666666666666666</v>
      </c>
      <c r="K19" s="1">
        <v>0.22222222222222218</v>
      </c>
      <c r="L19" s="1">
        <f t="shared" si="0"/>
        <v>0.6666666666666667</v>
      </c>
      <c r="Q19" s="8"/>
      <c r="S19" s="148">
        <f t="shared" si="1"/>
        <v>0.6666666666666667</v>
      </c>
      <c r="T19" s="148">
        <f t="shared" si="2"/>
        <v>0.2222222222222222</v>
      </c>
      <c r="U19" s="148">
        <f t="shared" si="3"/>
        <v>0.11111111111111109</v>
      </c>
    </row>
    <row r="20" spans="1:21" ht="12.75">
      <c r="A20">
        <v>49</v>
      </c>
      <c r="B20">
        <v>1870</v>
      </c>
      <c r="C20">
        <v>3</v>
      </c>
      <c r="D20" s="5" t="s">
        <v>20</v>
      </c>
      <c r="E20" s="6">
        <v>0.7368421052631579</v>
      </c>
      <c r="F20" s="6">
        <v>0.2631578947368421</v>
      </c>
      <c r="G20" s="6">
        <v>0</v>
      </c>
      <c r="H20" s="5" t="s">
        <v>20</v>
      </c>
      <c r="I20" s="1">
        <v>0.631578947368421</v>
      </c>
      <c r="J20" s="1">
        <v>0.15789473684210525</v>
      </c>
      <c r="K20" s="1">
        <v>0.21052631578947373</v>
      </c>
      <c r="L20" s="1">
        <f t="shared" si="0"/>
        <v>0.6842105263157894</v>
      </c>
      <c r="Q20" s="8"/>
      <c r="S20" s="148">
        <f t="shared" si="1"/>
        <v>0.6842105263157894</v>
      </c>
      <c r="T20" s="148">
        <f t="shared" si="2"/>
        <v>0.21052631578947367</v>
      </c>
      <c r="U20" s="148">
        <f t="shared" si="3"/>
        <v>0.10526315789473686</v>
      </c>
    </row>
    <row r="21" spans="1:21" ht="12.75">
      <c r="A21">
        <v>58</v>
      </c>
      <c r="B21">
        <v>1871</v>
      </c>
      <c r="C21" s="15">
        <v>0</v>
      </c>
      <c r="D21" s="5" t="s">
        <v>20</v>
      </c>
      <c r="E21" s="6">
        <v>0.75</v>
      </c>
      <c r="F21" s="6">
        <v>0.25</v>
      </c>
      <c r="G21" s="6">
        <v>0</v>
      </c>
      <c r="H21" s="5" t="s">
        <v>20</v>
      </c>
      <c r="I21" s="1">
        <v>0.65</v>
      </c>
      <c r="J21" s="1">
        <v>0.15</v>
      </c>
      <c r="K21" s="1">
        <v>0.2</v>
      </c>
      <c r="L21" s="1">
        <f t="shared" si="0"/>
        <v>0.7</v>
      </c>
      <c r="Q21" s="8"/>
      <c r="S21" s="148">
        <f t="shared" si="1"/>
        <v>0.7</v>
      </c>
      <c r="T21" s="148">
        <f t="shared" si="2"/>
        <v>0.2</v>
      </c>
      <c r="U21" s="148">
        <f t="shared" si="3"/>
        <v>0.1</v>
      </c>
    </row>
    <row r="22" spans="1:21" ht="12.75">
      <c r="A22">
        <v>60</v>
      </c>
      <c r="B22">
        <v>1876</v>
      </c>
      <c r="C22">
        <v>0</v>
      </c>
      <c r="D22" s="5" t="s">
        <v>20</v>
      </c>
      <c r="E22" s="6">
        <v>0.7619047619047619</v>
      </c>
      <c r="F22" s="6">
        <v>0.23809523809523808</v>
      </c>
      <c r="G22" s="6">
        <v>0</v>
      </c>
      <c r="H22" s="5" t="s">
        <v>20</v>
      </c>
      <c r="I22" s="1">
        <v>0.6666666666666666</v>
      </c>
      <c r="J22" s="1">
        <v>0.14285714285714285</v>
      </c>
      <c r="K22" s="1">
        <v>0.19047619047619052</v>
      </c>
      <c r="L22" s="1">
        <f t="shared" si="0"/>
        <v>0.7142857142857142</v>
      </c>
      <c r="Q22" s="8"/>
      <c r="S22" s="148">
        <f t="shared" si="1"/>
        <v>0.7142857142857142</v>
      </c>
      <c r="T22" s="148">
        <f t="shared" si="2"/>
        <v>0.19047619047619047</v>
      </c>
      <c r="U22" s="148">
        <f t="shared" si="3"/>
        <v>0.09523809523809526</v>
      </c>
    </row>
    <row r="23" spans="1:21" ht="12.75">
      <c r="A23">
        <v>61</v>
      </c>
      <c r="B23">
        <v>1878</v>
      </c>
      <c r="C23">
        <v>0</v>
      </c>
      <c r="D23" s="5" t="s">
        <v>20</v>
      </c>
      <c r="E23" s="6">
        <v>0.7727272727272727</v>
      </c>
      <c r="F23" s="6">
        <v>0.22727272727272727</v>
      </c>
      <c r="G23" s="6">
        <v>0</v>
      </c>
      <c r="H23" s="5" t="s">
        <v>20</v>
      </c>
      <c r="I23" s="1">
        <v>0.6818181818181818</v>
      </c>
      <c r="J23" s="1">
        <v>0.13636363636363635</v>
      </c>
      <c r="K23" s="1">
        <v>0.18181818181818188</v>
      </c>
      <c r="L23" s="1">
        <f t="shared" si="0"/>
        <v>0.7272727272727273</v>
      </c>
      <c r="Q23" s="8"/>
      <c r="S23" s="148">
        <f t="shared" si="1"/>
        <v>0.7272727272727273</v>
      </c>
      <c r="T23" s="148">
        <f t="shared" si="2"/>
        <v>0.18181818181818182</v>
      </c>
      <c r="U23" s="148">
        <f t="shared" si="3"/>
        <v>0.09090909090909094</v>
      </c>
    </row>
    <row r="24" spans="1:21" ht="12.75">
      <c r="A24">
        <v>65</v>
      </c>
      <c r="B24">
        <v>1882</v>
      </c>
      <c r="C24">
        <v>0</v>
      </c>
      <c r="D24" s="5" t="s">
        <v>20</v>
      </c>
      <c r="E24" s="6">
        <v>0.782608695652174</v>
      </c>
      <c r="F24" s="6">
        <v>0.21739130434782608</v>
      </c>
      <c r="G24" s="6">
        <v>0</v>
      </c>
      <c r="H24" s="5" t="s">
        <v>20</v>
      </c>
      <c r="I24" s="1">
        <v>0.6956521739130435</v>
      </c>
      <c r="J24" s="1">
        <v>0.13043478260869565</v>
      </c>
      <c r="K24" s="1">
        <v>0.1739130434782609</v>
      </c>
      <c r="L24" s="1">
        <f t="shared" si="0"/>
        <v>0.7391304347826086</v>
      </c>
      <c r="Q24" s="8"/>
      <c r="S24" s="148">
        <f t="shared" si="1"/>
        <v>0.7391304347826086</v>
      </c>
      <c r="T24" s="148">
        <f t="shared" si="2"/>
        <v>0.17391304347826086</v>
      </c>
      <c r="U24" s="148">
        <f t="shared" si="3"/>
        <v>0.08695652173913045</v>
      </c>
    </row>
    <row r="25" spans="1:21" ht="12.75">
      <c r="A25">
        <v>64</v>
      </c>
      <c r="B25">
        <v>1883</v>
      </c>
      <c r="C25">
        <v>4</v>
      </c>
      <c r="D25" s="5" t="s">
        <v>20</v>
      </c>
      <c r="E25" s="6">
        <v>0.7916666666666666</v>
      </c>
      <c r="F25" s="6">
        <v>0.20833333333333334</v>
      </c>
      <c r="G25" s="6">
        <v>0</v>
      </c>
      <c r="H25" s="5" t="s">
        <v>20</v>
      </c>
      <c r="I25" s="1">
        <v>0.7083333333333334</v>
      </c>
      <c r="J25" s="1">
        <v>0.125</v>
      </c>
      <c r="K25" s="1">
        <v>0.16666666666666663</v>
      </c>
      <c r="L25" s="1">
        <f t="shared" si="0"/>
        <v>0.75</v>
      </c>
      <c r="Q25" s="8"/>
      <c r="S25" s="148">
        <f t="shared" si="1"/>
        <v>0.75</v>
      </c>
      <c r="T25" s="148">
        <f t="shared" si="2"/>
        <v>0.16666666666666669</v>
      </c>
      <c r="U25" s="148">
        <f t="shared" si="3"/>
        <v>0.08333333333333331</v>
      </c>
    </row>
    <row r="26" spans="1:21" ht="12.75">
      <c r="A26">
        <v>67</v>
      </c>
      <c r="B26">
        <v>1885</v>
      </c>
      <c r="C26">
        <v>0</v>
      </c>
      <c r="D26" s="5" t="s">
        <v>20</v>
      </c>
      <c r="E26" s="6">
        <v>0.8</v>
      </c>
      <c r="F26" s="6">
        <v>0.2</v>
      </c>
      <c r="G26" s="6">
        <v>0</v>
      </c>
      <c r="H26" s="5" t="s">
        <v>20</v>
      </c>
      <c r="I26" s="1">
        <v>0.72</v>
      </c>
      <c r="J26" s="1">
        <v>0.12</v>
      </c>
      <c r="K26" s="1">
        <v>0.16</v>
      </c>
      <c r="L26" s="1">
        <f t="shared" si="0"/>
        <v>0.76</v>
      </c>
      <c r="Q26" s="8"/>
      <c r="S26" s="148">
        <f t="shared" si="1"/>
        <v>0.76</v>
      </c>
      <c r="T26" s="148">
        <f t="shared" si="2"/>
        <v>0.16</v>
      </c>
      <c r="U26" s="148">
        <f t="shared" si="3"/>
        <v>0.08</v>
      </c>
    </row>
    <row r="27" spans="1:21" ht="12.75">
      <c r="A27">
        <v>70</v>
      </c>
      <c r="B27">
        <v>1885</v>
      </c>
      <c r="C27">
        <v>0</v>
      </c>
      <c r="D27" s="5" t="s">
        <v>21</v>
      </c>
      <c r="E27" s="6">
        <v>0.7692307692307693</v>
      </c>
      <c r="F27" s="6">
        <v>0.23076923076923078</v>
      </c>
      <c r="G27" s="6">
        <v>0</v>
      </c>
      <c r="H27" s="5" t="s">
        <v>21</v>
      </c>
      <c r="I27" s="1">
        <v>0.6923076923076923</v>
      </c>
      <c r="J27" s="1">
        <v>0.15384615384615385</v>
      </c>
      <c r="K27" s="1">
        <v>0.15384615384615385</v>
      </c>
      <c r="L27" s="1">
        <f t="shared" si="0"/>
        <v>0.7307692307692308</v>
      </c>
      <c r="Q27" s="8"/>
      <c r="S27" s="148">
        <f t="shared" si="1"/>
        <v>0.7307692307692308</v>
      </c>
      <c r="T27" s="148">
        <f t="shared" si="2"/>
        <v>0.19230769230769232</v>
      </c>
      <c r="U27" s="148">
        <f t="shared" si="3"/>
        <v>0.07692307692307693</v>
      </c>
    </row>
    <row r="28" spans="1:21" ht="12.75">
      <c r="A28">
        <v>72</v>
      </c>
      <c r="B28">
        <v>1893</v>
      </c>
      <c r="C28">
        <v>0</v>
      </c>
      <c r="D28" s="5" t="s">
        <v>20</v>
      </c>
      <c r="E28" s="6">
        <v>0.7777777777777778</v>
      </c>
      <c r="F28" s="6">
        <v>0.2222222222222222</v>
      </c>
      <c r="G28" s="6">
        <v>0</v>
      </c>
      <c r="H28" s="5" t="s">
        <v>20</v>
      </c>
      <c r="I28" s="1">
        <v>0.7037037037037037</v>
      </c>
      <c r="J28" s="1">
        <v>0.14814814814814814</v>
      </c>
      <c r="K28" s="1">
        <v>0.14814814814814814</v>
      </c>
      <c r="L28" s="1">
        <f t="shared" si="0"/>
        <v>0.7407407407407407</v>
      </c>
      <c r="Q28" s="8"/>
      <c r="S28" s="148">
        <f t="shared" si="1"/>
        <v>0.7407407407407407</v>
      </c>
      <c r="T28" s="148">
        <f t="shared" si="2"/>
        <v>0.18518518518518517</v>
      </c>
      <c r="U28" s="148">
        <f t="shared" si="3"/>
        <v>0.07407407407407407</v>
      </c>
    </row>
    <row r="29" spans="1:21" ht="12.75">
      <c r="A29">
        <v>73</v>
      </c>
      <c r="B29">
        <v>1895</v>
      </c>
      <c r="C29">
        <v>0</v>
      </c>
      <c r="D29" s="5" t="s">
        <v>20</v>
      </c>
      <c r="E29" s="6">
        <v>0.7857142857142857</v>
      </c>
      <c r="F29" s="6">
        <v>0.21428571428571427</v>
      </c>
      <c r="G29" s="6">
        <v>0</v>
      </c>
      <c r="H29" s="5" t="s">
        <v>20</v>
      </c>
      <c r="I29" s="1">
        <v>0.7142857142857143</v>
      </c>
      <c r="J29" s="1">
        <v>0.14285714285714285</v>
      </c>
      <c r="K29" s="1">
        <v>0.14285714285714285</v>
      </c>
      <c r="L29" s="1">
        <f t="shared" si="0"/>
        <v>0.75</v>
      </c>
      <c r="Q29" s="8"/>
      <c r="S29" s="148">
        <f t="shared" si="1"/>
        <v>0.75</v>
      </c>
      <c r="T29" s="148">
        <f t="shared" si="2"/>
        <v>0.17857142857142855</v>
      </c>
      <c r="U29" s="148">
        <f t="shared" si="3"/>
        <v>0.07142857142857142</v>
      </c>
    </row>
    <row r="30" spans="1:21" ht="12.75">
      <c r="A30">
        <v>76</v>
      </c>
      <c r="B30">
        <v>1897</v>
      </c>
      <c r="C30">
        <v>0</v>
      </c>
      <c r="D30" s="5" t="s">
        <v>21</v>
      </c>
      <c r="E30" s="6">
        <v>0.7586206896551724</v>
      </c>
      <c r="F30" s="6">
        <v>0.2413793103448276</v>
      </c>
      <c r="G30" s="6">
        <v>0</v>
      </c>
      <c r="H30" s="5" t="s">
        <v>21</v>
      </c>
      <c r="I30" s="1">
        <v>0.6896551724137931</v>
      </c>
      <c r="J30" s="1">
        <v>0.1724137931034483</v>
      </c>
      <c r="K30" s="1">
        <v>0.13793103448275856</v>
      </c>
      <c r="L30" s="1">
        <f t="shared" si="0"/>
        <v>0.7241379310344828</v>
      </c>
      <c r="Q30" s="8"/>
      <c r="S30" s="148">
        <f t="shared" si="1"/>
        <v>0.7241379310344828</v>
      </c>
      <c r="T30" s="148">
        <f t="shared" si="2"/>
        <v>0.20689655172413796</v>
      </c>
      <c r="U30" s="148">
        <f t="shared" si="3"/>
        <v>0.06896551724137928</v>
      </c>
    </row>
    <row r="31" spans="1:21" ht="12.75">
      <c r="A31">
        <v>79</v>
      </c>
      <c r="B31">
        <v>1898</v>
      </c>
      <c r="C31">
        <v>0</v>
      </c>
      <c r="D31" s="5" t="s">
        <v>20</v>
      </c>
      <c r="E31" s="6">
        <v>0.7666666666666667</v>
      </c>
      <c r="F31" s="6">
        <v>0.23333333333333334</v>
      </c>
      <c r="G31" s="6">
        <v>0</v>
      </c>
      <c r="H31" s="5" t="s">
        <v>20</v>
      </c>
      <c r="I31" s="1">
        <v>0.7</v>
      </c>
      <c r="J31" s="1">
        <v>0.16666666666666666</v>
      </c>
      <c r="K31" s="1">
        <v>0.1333333333333334</v>
      </c>
      <c r="L31" s="1">
        <f t="shared" si="0"/>
        <v>0.7333333333333334</v>
      </c>
      <c r="Q31" s="8"/>
      <c r="S31" s="148">
        <f t="shared" si="1"/>
        <v>0.7333333333333334</v>
      </c>
      <c r="T31" s="148">
        <f t="shared" si="2"/>
        <v>0.2</v>
      </c>
      <c r="U31" s="148">
        <f t="shared" si="3"/>
        <v>0.0666666666666667</v>
      </c>
    </row>
    <row r="32" spans="1:21" ht="12.75">
      <c r="A32">
        <v>82</v>
      </c>
      <c r="B32">
        <v>1900</v>
      </c>
      <c r="C32">
        <v>0</v>
      </c>
      <c r="D32" s="5" t="s">
        <v>20</v>
      </c>
      <c r="E32" s="6">
        <v>0.7741935483870968</v>
      </c>
      <c r="F32" s="6">
        <v>0.22580645161290322</v>
      </c>
      <c r="G32" s="6">
        <v>0</v>
      </c>
      <c r="H32" s="5" t="s">
        <v>20</v>
      </c>
      <c r="I32" s="1">
        <v>0.7096774193548387</v>
      </c>
      <c r="J32" s="1">
        <v>0.16129032258064516</v>
      </c>
      <c r="K32" s="1">
        <v>0.1290322580645161</v>
      </c>
      <c r="L32" s="1">
        <f t="shared" si="0"/>
        <v>0.7419354838709677</v>
      </c>
      <c r="O32" s="1"/>
      <c r="Q32" s="8"/>
      <c r="S32" s="148">
        <f t="shared" si="1"/>
        <v>0.7419354838709677</v>
      </c>
      <c r="T32" s="148">
        <f t="shared" si="2"/>
        <v>0.1935483870967742</v>
      </c>
      <c r="U32" s="148">
        <f t="shared" si="3"/>
        <v>0.06451612903225805</v>
      </c>
    </row>
    <row r="33" spans="1:21" ht="12.75">
      <c r="A33">
        <v>83</v>
      </c>
      <c r="B33">
        <v>1900</v>
      </c>
      <c r="C33">
        <v>0</v>
      </c>
      <c r="D33" s="5" t="s">
        <v>20</v>
      </c>
      <c r="E33" s="6">
        <v>0.78125</v>
      </c>
      <c r="F33" s="6">
        <v>0.21875</v>
      </c>
      <c r="G33" s="6">
        <v>0</v>
      </c>
      <c r="H33" s="5" t="s">
        <v>21</v>
      </c>
      <c r="I33" s="1">
        <v>0.6875</v>
      </c>
      <c r="J33" s="1">
        <v>0.1875</v>
      </c>
      <c r="K33" s="1">
        <v>0.125</v>
      </c>
      <c r="L33" s="1">
        <f t="shared" si="0"/>
        <v>0.734375</v>
      </c>
      <c r="O33" s="1"/>
      <c r="Q33" s="8"/>
      <c r="S33" s="148">
        <f t="shared" si="1"/>
        <v>0.734375</v>
      </c>
      <c r="T33" s="148">
        <f t="shared" si="2"/>
        <v>0.203125</v>
      </c>
      <c r="U33" s="148">
        <f t="shared" si="3"/>
        <v>0.0625</v>
      </c>
    </row>
    <row r="34" spans="1:21" ht="12.75">
      <c r="A34">
        <v>85</v>
      </c>
      <c r="B34">
        <v>1905</v>
      </c>
      <c r="C34">
        <v>0</v>
      </c>
      <c r="D34" s="5" t="s">
        <v>21</v>
      </c>
      <c r="E34" s="6">
        <v>0.7575757575757576</v>
      </c>
      <c r="F34" s="6">
        <v>0.24242424242424243</v>
      </c>
      <c r="G34" s="6">
        <v>0</v>
      </c>
      <c r="H34" s="5" t="s">
        <v>21</v>
      </c>
      <c r="I34" s="1">
        <v>0.6666666666666666</v>
      </c>
      <c r="J34" s="1">
        <v>0.21212121212121213</v>
      </c>
      <c r="K34" s="1">
        <v>0.12121212121212124</v>
      </c>
      <c r="L34" s="1">
        <f t="shared" si="0"/>
        <v>0.7121212121212122</v>
      </c>
      <c r="M34" s="1">
        <v>0</v>
      </c>
      <c r="N34" s="1">
        <v>0</v>
      </c>
      <c r="O34" s="1">
        <f>AVERAGE(M34,N34)</f>
        <v>0</v>
      </c>
      <c r="Q34" s="8"/>
      <c r="S34" s="148">
        <f t="shared" si="1"/>
        <v>0.7121212121212122</v>
      </c>
      <c r="T34" s="148">
        <f t="shared" si="2"/>
        <v>0.2272727272727273</v>
      </c>
      <c r="U34" s="148">
        <f t="shared" si="3"/>
        <v>0.06060606060606062</v>
      </c>
    </row>
    <row r="35" spans="1:21" ht="12.75">
      <c r="A35">
        <v>88</v>
      </c>
      <c r="B35">
        <v>1906</v>
      </c>
      <c r="C35">
        <v>0</v>
      </c>
      <c r="D35" s="5" t="s">
        <v>20</v>
      </c>
      <c r="E35" s="6">
        <v>0.7647058823529411</v>
      </c>
      <c r="F35" s="6">
        <v>0.23529411764705882</v>
      </c>
      <c r="G35" s="6">
        <v>0</v>
      </c>
      <c r="H35" s="5" t="s">
        <v>7</v>
      </c>
      <c r="I35" s="1">
        <v>0.6470588235294118</v>
      </c>
      <c r="J35" s="1">
        <v>0.20588235294117646</v>
      </c>
      <c r="K35" s="1">
        <v>0.14705882352941174</v>
      </c>
      <c r="L35" s="1">
        <f t="shared" si="0"/>
        <v>0.7058823529411764</v>
      </c>
      <c r="M35" s="1">
        <v>0.5</v>
      </c>
      <c r="N35" s="1">
        <v>0</v>
      </c>
      <c r="O35" s="1">
        <f aca="true" t="shared" si="4" ref="O35:O80">AVERAGE(M35,N35)</f>
        <v>0.25</v>
      </c>
      <c r="Q35" s="8"/>
      <c r="S35" s="148">
        <f t="shared" si="1"/>
        <v>0.7058823529411764</v>
      </c>
      <c r="T35" s="148">
        <f t="shared" si="2"/>
        <v>0.22058823529411764</v>
      </c>
      <c r="U35" s="148">
        <f t="shared" si="3"/>
        <v>0.07352941176470587</v>
      </c>
    </row>
    <row r="36" spans="1:21" ht="12.75">
      <c r="A36">
        <v>91</v>
      </c>
      <c r="B36">
        <v>1907</v>
      </c>
      <c r="C36">
        <v>0</v>
      </c>
      <c r="D36" s="5" t="s">
        <v>20</v>
      </c>
      <c r="E36" s="6">
        <v>0.7714285714285715</v>
      </c>
      <c r="F36" s="6">
        <v>0.22857142857142856</v>
      </c>
      <c r="G36" s="6">
        <v>0</v>
      </c>
      <c r="H36" s="5" t="s">
        <v>20</v>
      </c>
      <c r="I36" s="1">
        <v>0.6571428571428571</v>
      </c>
      <c r="J36" s="1">
        <v>0.2</v>
      </c>
      <c r="K36" s="1">
        <v>0.14285714285714285</v>
      </c>
      <c r="L36" s="1">
        <f t="shared" si="0"/>
        <v>0.7142857142857143</v>
      </c>
      <c r="M36" s="1">
        <v>0.6666666666666666</v>
      </c>
      <c r="N36" s="1">
        <v>0.3333333333333333</v>
      </c>
      <c r="O36" s="1">
        <f t="shared" si="4"/>
        <v>0.5</v>
      </c>
      <c r="Q36" s="8"/>
      <c r="S36" s="148">
        <f t="shared" si="1"/>
        <v>0.7142857142857143</v>
      </c>
      <c r="T36" s="148">
        <f t="shared" si="2"/>
        <v>0.2142857142857143</v>
      </c>
      <c r="U36" s="148">
        <f t="shared" si="3"/>
        <v>0.07142857142857142</v>
      </c>
    </row>
    <row r="37" spans="1:21" ht="12.75">
      <c r="A37">
        <v>94</v>
      </c>
      <c r="B37">
        <v>1910</v>
      </c>
      <c r="C37">
        <v>0</v>
      </c>
      <c r="D37" s="5" t="s">
        <v>20</v>
      </c>
      <c r="E37" s="6">
        <v>0.7777777777777778</v>
      </c>
      <c r="F37" s="6">
        <v>0.2222222222222222</v>
      </c>
      <c r="G37" s="6">
        <v>0</v>
      </c>
      <c r="H37" s="5" t="s">
        <v>20</v>
      </c>
      <c r="I37" s="1">
        <v>0.6666666666666666</v>
      </c>
      <c r="J37" s="1">
        <v>0.19444444444444445</v>
      </c>
      <c r="K37" s="1">
        <v>0.13888888888888892</v>
      </c>
      <c r="L37" s="1">
        <f t="shared" si="0"/>
        <v>0.7222222222222222</v>
      </c>
      <c r="M37" s="1">
        <v>0.75</v>
      </c>
      <c r="N37" s="1">
        <v>0.5</v>
      </c>
      <c r="O37" s="1">
        <f t="shared" si="4"/>
        <v>0.625</v>
      </c>
      <c r="Q37" s="8"/>
      <c r="S37" s="148">
        <f t="shared" si="1"/>
        <v>0.7222222222222222</v>
      </c>
      <c r="T37" s="148">
        <f t="shared" si="2"/>
        <v>0.20833333333333331</v>
      </c>
      <c r="U37" s="148">
        <f t="shared" si="3"/>
        <v>0.06944444444444446</v>
      </c>
    </row>
    <row r="38" spans="1:21" ht="12.75">
      <c r="A38">
        <v>97</v>
      </c>
      <c r="B38">
        <v>1912</v>
      </c>
      <c r="C38">
        <v>0</v>
      </c>
      <c r="D38" s="5" t="s">
        <v>21</v>
      </c>
      <c r="E38" s="6">
        <v>0.7567567567567568</v>
      </c>
      <c r="F38" s="6">
        <v>0.24324324324324326</v>
      </c>
      <c r="G38" s="6">
        <v>0</v>
      </c>
      <c r="H38" s="5" t="s">
        <v>21</v>
      </c>
      <c r="I38" s="1">
        <v>0.6486486486486487</v>
      </c>
      <c r="J38" s="1">
        <v>0.21621621621621623</v>
      </c>
      <c r="K38" s="1">
        <v>0.1351351351351351</v>
      </c>
      <c r="L38" s="1">
        <f t="shared" si="0"/>
        <v>0.7027027027027027</v>
      </c>
      <c r="M38" s="1">
        <v>0.6</v>
      </c>
      <c r="N38" s="1">
        <v>0.4</v>
      </c>
      <c r="O38" s="1">
        <f t="shared" si="4"/>
        <v>0.5</v>
      </c>
      <c r="Q38" s="8"/>
      <c r="S38" s="148">
        <f t="shared" si="1"/>
        <v>0.7027027027027027</v>
      </c>
      <c r="T38" s="148">
        <f t="shared" si="2"/>
        <v>0.22972972972972974</v>
      </c>
      <c r="U38" s="148">
        <f t="shared" si="3"/>
        <v>0.06756756756756754</v>
      </c>
    </row>
    <row r="39" spans="1:21" ht="12.75">
      <c r="A39">
        <v>100</v>
      </c>
      <c r="B39">
        <v>1913</v>
      </c>
      <c r="C39">
        <v>0</v>
      </c>
      <c r="D39" s="5" t="s">
        <v>20</v>
      </c>
      <c r="E39" s="6">
        <v>0.7631578947368421</v>
      </c>
      <c r="F39" s="6">
        <v>0.23684210526315788</v>
      </c>
      <c r="G39" s="6">
        <v>0</v>
      </c>
      <c r="H39" s="5" t="s">
        <v>20</v>
      </c>
      <c r="I39" s="1">
        <v>0.6578947368421053</v>
      </c>
      <c r="J39" s="1">
        <v>0.21052631578947367</v>
      </c>
      <c r="K39" s="1">
        <v>0.13157894736842102</v>
      </c>
      <c r="L39" s="1">
        <f t="shared" si="0"/>
        <v>0.7105263157894737</v>
      </c>
      <c r="M39" s="1">
        <v>0.6666666666666666</v>
      </c>
      <c r="N39" s="1">
        <v>0.5</v>
      </c>
      <c r="O39" s="1">
        <f t="shared" si="4"/>
        <v>0.5833333333333333</v>
      </c>
      <c r="Q39" s="8"/>
      <c r="S39" s="148">
        <f t="shared" si="1"/>
        <v>0.7105263157894737</v>
      </c>
      <c r="T39" s="148">
        <f t="shared" si="2"/>
        <v>0.22368421052631576</v>
      </c>
      <c r="U39" s="148">
        <f t="shared" si="3"/>
        <v>0.06578947368421051</v>
      </c>
    </row>
    <row r="40" spans="1:21" ht="12.75">
      <c r="A40">
        <v>103</v>
      </c>
      <c r="B40">
        <v>1913</v>
      </c>
      <c r="C40">
        <v>3</v>
      </c>
      <c r="D40" s="5" t="s">
        <v>20</v>
      </c>
      <c r="E40" s="6">
        <v>0.7692307692307693</v>
      </c>
      <c r="F40" s="6">
        <v>0.23076923076923078</v>
      </c>
      <c r="G40" s="6">
        <v>0</v>
      </c>
      <c r="H40" s="5" t="s">
        <v>20</v>
      </c>
      <c r="I40" s="1">
        <v>0.6666666666666666</v>
      </c>
      <c r="J40" s="1">
        <v>0.20512820512820512</v>
      </c>
      <c r="K40" s="1">
        <v>0.12820512820512825</v>
      </c>
      <c r="L40" s="1">
        <f t="shared" si="0"/>
        <v>0.717948717948718</v>
      </c>
      <c r="M40" s="1">
        <v>0.7142857142857143</v>
      </c>
      <c r="N40" s="1">
        <v>0.5714285714285714</v>
      </c>
      <c r="O40" s="1">
        <f t="shared" si="4"/>
        <v>0.6428571428571428</v>
      </c>
      <c r="Q40" s="8"/>
      <c r="S40" s="148">
        <f t="shared" si="1"/>
        <v>0.717948717948718</v>
      </c>
      <c r="T40" s="148">
        <f t="shared" si="2"/>
        <v>0.21794871794871795</v>
      </c>
      <c r="U40" s="148">
        <f t="shared" si="3"/>
        <v>0.06410256410256412</v>
      </c>
    </row>
    <row r="41" spans="1:21" ht="12.75">
      <c r="A41">
        <v>106</v>
      </c>
      <c r="B41">
        <v>1918</v>
      </c>
      <c r="C41">
        <v>5</v>
      </c>
      <c r="D41" s="5" t="s">
        <v>21</v>
      </c>
      <c r="E41" s="6">
        <v>0.75</v>
      </c>
      <c r="F41" s="6">
        <v>0.25</v>
      </c>
      <c r="G41" s="6">
        <v>0</v>
      </c>
      <c r="H41" s="5" t="s">
        <v>21</v>
      </c>
      <c r="I41" s="1">
        <v>0.65</v>
      </c>
      <c r="J41" s="1">
        <v>0.225</v>
      </c>
      <c r="K41" s="1">
        <v>0.125</v>
      </c>
      <c r="L41" s="1">
        <f t="shared" si="0"/>
        <v>0.7</v>
      </c>
      <c r="M41" s="1">
        <v>0.625</v>
      </c>
      <c r="N41" s="1">
        <v>0.5</v>
      </c>
      <c r="O41" s="1">
        <f t="shared" si="4"/>
        <v>0.5625</v>
      </c>
      <c r="Q41" s="8"/>
      <c r="S41" s="148">
        <f t="shared" si="1"/>
        <v>0.7</v>
      </c>
      <c r="T41" s="148">
        <f t="shared" si="2"/>
        <v>0.2375</v>
      </c>
      <c r="U41" s="148">
        <f t="shared" si="3"/>
        <v>0.0625</v>
      </c>
    </row>
    <row r="42" spans="1:21" ht="12.75">
      <c r="A42">
        <v>112</v>
      </c>
      <c r="B42">
        <v>1919</v>
      </c>
      <c r="C42">
        <v>0</v>
      </c>
      <c r="D42" s="5" t="s">
        <v>20</v>
      </c>
      <c r="E42" s="6">
        <v>0.7560975609756098</v>
      </c>
      <c r="F42" s="6">
        <v>0.24390243902439024</v>
      </c>
      <c r="G42" s="6">
        <v>0</v>
      </c>
      <c r="H42" s="5" t="s">
        <v>20</v>
      </c>
      <c r="I42" s="1">
        <v>0.6585365853658537</v>
      </c>
      <c r="J42" s="1">
        <v>0.21951219512195122</v>
      </c>
      <c r="K42" s="1">
        <v>0.12195121951219509</v>
      </c>
      <c r="L42" s="1">
        <f t="shared" si="0"/>
        <v>0.7073170731707317</v>
      </c>
      <c r="M42" s="1">
        <v>0.6666666666666666</v>
      </c>
      <c r="N42" s="1">
        <v>0.5555555555555556</v>
      </c>
      <c r="O42" s="1">
        <f t="shared" si="4"/>
        <v>0.6111111111111112</v>
      </c>
      <c r="Q42" s="8"/>
      <c r="S42" s="148">
        <f t="shared" si="1"/>
        <v>0.7073170731707317</v>
      </c>
      <c r="T42" s="148">
        <f t="shared" si="2"/>
        <v>0.23170731707317072</v>
      </c>
      <c r="U42" s="148">
        <f t="shared" si="3"/>
        <v>0.060975609756097546</v>
      </c>
    </row>
    <row r="43" spans="1:21" ht="12.75">
      <c r="A43">
        <v>109</v>
      </c>
      <c r="B43">
        <v>1920</v>
      </c>
      <c r="C43">
        <v>0</v>
      </c>
      <c r="D43" s="5" t="s">
        <v>21</v>
      </c>
      <c r="E43" s="6">
        <v>0.7380952380952381</v>
      </c>
      <c r="F43" s="6">
        <v>0.2619047619047619</v>
      </c>
      <c r="G43" s="6">
        <v>0</v>
      </c>
      <c r="H43" s="5" t="s">
        <v>21</v>
      </c>
      <c r="I43" s="1">
        <v>0.6428571428571429</v>
      </c>
      <c r="J43" s="1">
        <v>0.23809523809523808</v>
      </c>
      <c r="K43" s="1">
        <v>0.11904761904761901</v>
      </c>
      <c r="L43" s="1">
        <f t="shared" si="0"/>
        <v>0.6904761904761905</v>
      </c>
      <c r="M43" s="1">
        <v>0.6</v>
      </c>
      <c r="N43" s="1">
        <v>0.5</v>
      </c>
      <c r="O43" s="1">
        <f t="shared" si="4"/>
        <v>0.55</v>
      </c>
      <c r="Q43" s="8"/>
      <c r="S43" s="148">
        <f t="shared" si="1"/>
        <v>0.6904761904761905</v>
      </c>
      <c r="T43" s="148">
        <f t="shared" si="2"/>
        <v>0.25</v>
      </c>
      <c r="U43" s="148">
        <f t="shared" si="3"/>
        <v>0.05952380952380951</v>
      </c>
    </row>
    <row r="44" spans="1:21" ht="12.75">
      <c r="A44">
        <v>117</v>
      </c>
      <c r="B44">
        <v>1920</v>
      </c>
      <c r="C44">
        <v>0</v>
      </c>
      <c r="D44" s="5" t="s">
        <v>20</v>
      </c>
      <c r="E44" s="6">
        <v>0.7441860465116279</v>
      </c>
      <c r="F44" s="6">
        <v>0.2558139534883721</v>
      </c>
      <c r="G44" s="6">
        <v>0</v>
      </c>
      <c r="H44" s="5" t="s">
        <v>20</v>
      </c>
      <c r="I44" s="1">
        <v>0.6511627906976745</v>
      </c>
      <c r="J44" s="1">
        <v>0.23255813953488372</v>
      </c>
      <c r="K44" s="1">
        <v>0.11627906976744182</v>
      </c>
      <c r="L44" s="1">
        <f t="shared" si="0"/>
        <v>0.6976744186046512</v>
      </c>
      <c r="M44" s="1">
        <v>0.6363636363636364</v>
      </c>
      <c r="N44" s="1">
        <v>0.5454545454545454</v>
      </c>
      <c r="O44" s="1">
        <f t="shared" si="4"/>
        <v>0.5909090909090908</v>
      </c>
      <c r="Q44" s="8"/>
      <c r="S44" s="148">
        <f t="shared" si="1"/>
        <v>0.6976744186046512</v>
      </c>
      <c r="T44" s="148">
        <f t="shared" si="2"/>
        <v>0.2441860465116279</v>
      </c>
      <c r="U44" s="148">
        <f t="shared" si="3"/>
        <v>0.05813953488372091</v>
      </c>
    </row>
    <row r="45" spans="1:21" ht="12.75">
      <c r="A45">
        <v>116</v>
      </c>
      <c r="B45">
        <v>1921</v>
      </c>
      <c r="C45">
        <v>0</v>
      </c>
      <c r="D45" s="5" t="s">
        <v>5</v>
      </c>
      <c r="E45" s="6">
        <v>0.7272727272727273</v>
      </c>
      <c r="F45" s="6">
        <v>0.25</v>
      </c>
      <c r="G45" s="6">
        <v>0.022727272727272728</v>
      </c>
      <c r="H45" s="5" t="s">
        <v>21</v>
      </c>
      <c r="I45" s="1">
        <v>0.6363636363636364</v>
      </c>
      <c r="J45" s="1">
        <v>0.25</v>
      </c>
      <c r="K45" s="1">
        <v>0.11363636363636365</v>
      </c>
      <c r="L45" s="1">
        <f t="shared" si="0"/>
        <v>0.6818181818181819</v>
      </c>
      <c r="M45" s="1">
        <v>0.5833333333333334</v>
      </c>
      <c r="N45" s="1">
        <v>0.5</v>
      </c>
      <c r="O45" s="1">
        <f t="shared" si="4"/>
        <v>0.5416666666666667</v>
      </c>
      <c r="Q45" s="8"/>
      <c r="S45" s="148">
        <f t="shared" si="1"/>
        <v>0.6818181818181819</v>
      </c>
      <c r="T45" s="148">
        <f t="shared" si="2"/>
        <v>0.25</v>
      </c>
      <c r="U45" s="148">
        <f t="shared" si="3"/>
        <v>0.06818181818181819</v>
      </c>
    </row>
    <row r="46" spans="1:21" ht="12.75">
      <c r="A46">
        <v>115</v>
      </c>
      <c r="B46">
        <v>1922</v>
      </c>
      <c r="C46">
        <v>0</v>
      </c>
      <c r="D46" s="5" t="s">
        <v>21</v>
      </c>
      <c r="E46" s="6">
        <v>0.7111111111111111</v>
      </c>
      <c r="F46" s="6">
        <v>0.26666666666666666</v>
      </c>
      <c r="G46" s="6">
        <v>0.022222222222222223</v>
      </c>
      <c r="H46" s="5" t="s">
        <v>21</v>
      </c>
      <c r="I46" s="1">
        <v>0.6222222222222222</v>
      </c>
      <c r="J46" s="1">
        <v>0.26666666666666666</v>
      </c>
      <c r="K46" s="1">
        <v>0.1111111111111111</v>
      </c>
      <c r="L46" s="1">
        <f t="shared" si="0"/>
        <v>0.6666666666666667</v>
      </c>
      <c r="M46" s="1">
        <v>0.5384615384615384</v>
      </c>
      <c r="N46" s="1">
        <v>0.46153846153846156</v>
      </c>
      <c r="O46" s="1">
        <f t="shared" si="4"/>
        <v>0.5</v>
      </c>
      <c r="Q46" s="8"/>
      <c r="S46" s="148">
        <f t="shared" si="1"/>
        <v>0.6666666666666667</v>
      </c>
      <c r="T46" s="148">
        <f t="shared" si="2"/>
        <v>0.26666666666666666</v>
      </c>
      <c r="U46" s="148">
        <f t="shared" si="3"/>
        <v>0.06666666666666667</v>
      </c>
    </row>
    <row r="47" spans="1:21" ht="12.75">
      <c r="A47">
        <v>118</v>
      </c>
      <c r="B47">
        <v>1929</v>
      </c>
      <c r="C47">
        <v>0</v>
      </c>
      <c r="D47" s="5" t="s">
        <v>20</v>
      </c>
      <c r="E47" s="6">
        <v>0.717391304347826</v>
      </c>
      <c r="F47" s="6">
        <v>0.2608695652173913</v>
      </c>
      <c r="G47" s="6">
        <v>0.021739130434782608</v>
      </c>
      <c r="H47" s="5" t="s">
        <v>9</v>
      </c>
      <c r="I47" s="1">
        <v>0.6086956521739131</v>
      </c>
      <c r="J47" s="1">
        <v>0.2608695652173913</v>
      </c>
      <c r="K47" s="1">
        <v>0.13043478260869562</v>
      </c>
      <c r="L47" s="1">
        <f t="shared" si="0"/>
        <v>0.6630434782608696</v>
      </c>
      <c r="M47" s="1">
        <v>0.5714285714285714</v>
      </c>
      <c r="N47" s="1">
        <v>0.42857142857142855</v>
      </c>
      <c r="O47" s="1">
        <f t="shared" si="4"/>
        <v>0.5</v>
      </c>
      <c r="Q47" s="8"/>
      <c r="S47" s="148">
        <f t="shared" si="1"/>
        <v>0.6630434782608696</v>
      </c>
      <c r="T47" s="148">
        <f t="shared" si="2"/>
        <v>0.2608695652173913</v>
      </c>
      <c r="U47" s="148">
        <f t="shared" si="3"/>
        <v>0.07608695652173911</v>
      </c>
    </row>
    <row r="48" spans="1:21" ht="12.75">
      <c r="A48">
        <v>121</v>
      </c>
      <c r="B48">
        <v>1933</v>
      </c>
      <c r="C48">
        <v>0</v>
      </c>
      <c r="D48" s="5" t="s">
        <v>20</v>
      </c>
      <c r="E48" s="6">
        <v>0.723404255319149</v>
      </c>
      <c r="F48" s="6">
        <v>0.2553191489361702</v>
      </c>
      <c r="G48" s="6">
        <v>0.02127659574468085</v>
      </c>
      <c r="H48" s="5" t="s">
        <v>20</v>
      </c>
      <c r="I48" s="1">
        <v>0.6170212765957447</v>
      </c>
      <c r="J48" s="1">
        <v>0.2553191489361702</v>
      </c>
      <c r="K48" s="1">
        <v>0.12765957446808512</v>
      </c>
      <c r="L48" s="1">
        <f t="shared" si="0"/>
        <v>0.6702127659574468</v>
      </c>
      <c r="M48" s="1">
        <v>0.6</v>
      </c>
      <c r="N48" s="1">
        <v>0.4666666666666667</v>
      </c>
      <c r="O48" s="1">
        <f t="shared" si="4"/>
        <v>0.5333333333333333</v>
      </c>
      <c r="Q48" s="8"/>
      <c r="S48" s="148">
        <f t="shared" si="1"/>
        <v>0.6702127659574468</v>
      </c>
      <c r="T48" s="148">
        <f t="shared" si="2"/>
        <v>0.2553191489361702</v>
      </c>
      <c r="U48" s="148">
        <f t="shared" si="3"/>
        <v>0.07446808510638299</v>
      </c>
    </row>
    <row r="49" spans="1:21" ht="12.75">
      <c r="A49">
        <v>125</v>
      </c>
      <c r="B49">
        <v>1934</v>
      </c>
      <c r="C49">
        <v>0</v>
      </c>
      <c r="D49" s="5" t="s">
        <v>20</v>
      </c>
      <c r="E49" s="6">
        <v>0.7291666666666666</v>
      </c>
      <c r="F49" s="6">
        <v>0.25</v>
      </c>
      <c r="G49" s="6">
        <v>0.020833333333333332</v>
      </c>
      <c r="H49" s="5" t="s">
        <v>9</v>
      </c>
      <c r="I49" s="1">
        <v>0.6041666666666666</v>
      </c>
      <c r="J49" s="1">
        <v>0.25</v>
      </c>
      <c r="K49" s="1">
        <v>0.14583333333333337</v>
      </c>
      <c r="L49" s="1">
        <f t="shared" si="0"/>
        <v>0.6666666666666666</v>
      </c>
      <c r="M49" s="1">
        <v>0.625</v>
      </c>
      <c r="N49" s="1">
        <v>0.4375</v>
      </c>
      <c r="O49" s="1">
        <f t="shared" si="4"/>
        <v>0.53125</v>
      </c>
      <c r="Q49" s="8"/>
      <c r="S49" s="148">
        <f t="shared" si="1"/>
        <v>0.6666666666666666</v>
      </c>
      <c r="T49" s="148">
        <f t="shared" si="2"/>
        <v>0.25</v>
      </c>
      <c r="U49" s="148">
        <f t="shared" si="3"/>
        <v>0.08333333333333336</v>
      </c>
    </row>
    <row r="50" spans="1:21" ht="12.75">
      <c r="A50">
        <v>124</v>
      </c>
      <c r="B50">
        <v>1935</v>
      </c>
      <c r="C50">
        <v>0</v>
      </c>
      <c r="D50" s="5" t="s">
        <v>20</v>
      </c>
      <c r="E50" s="6">
        <v>0.7346938775510204</v>
      </c>
      <c r="F50" s="6">
        <v>0.24489795918367346</v>
      </c>
      <c r="G50" s="6">
        <v>0.02040816326530612</v>
      </c>
      <c r="H50" s="5" t="s">
        <v>20</v>
      </c>
      <c r="I50" s="1">
        <v>0.6122448979591837</v>
      </c>
      <c r="J50" s="1">
        <v>0.24489795918367346</v>
      </c>
      <c r="K50" s="1">
        <v>0.14285714285714285</v>
      </c>
      <c r="L50" s="1">
        <f t="shared" si="0"/>
        <v>0.6734693877551021</v>
      </c>
      <c r="M50" s="1">
        <v>0.6470588235294118</v>
      </c>
      <c r="N50" s="1">
        <v>0.47058823529411764</v>
      </c>
      <c r="O50" s="1">
        <f t="shared" si="4"/>
        <v>0.5588235294117647</v>
      </c>
      <c r="Q50" s="8"/>
      <c r="S50" s="148">
        <f t="shared" si="1"/>
        <v>0.6734693877551021</v>
      </c>
      <c r="T50" s="148">
        <f t="shared" si="2"/>
        <v>0.24489795918367346</v>
      </c>
      <c r="U50" s="148">
        <f t="shared" si="3"/>
        <v>0.08163265306122448</v>
      </c>
    </row>
    <row r="51" spans="1:21" ht="12.75">
      <c r="A51">
        <v>127</v>
      </c>
      <c r="B51">
        <v>1936</v>
      </c>
      <c r="C51">
        <v>0</v>
      </c>
      <c r="D51" s="5" t="s">
        <v>20</v>
      </c>
      <c r="E51" s="6">
        <v>0.74</v>
      </c>
      <c r="F51" s="6">
        <v>0.24</v>
      </c>
      <c r="G51" s="6">
        <v>0.02</v>
      </c>
      <c r="H51" s="5" t="s">
        <v>21</v>
      </c>
      <c r="I51" s="1">
        <v>0.6</v>
      </c>
      <c r="J51" s="1">
        <v>0.26</v>
      </c>
      <c r="K51" s="1">
        <v>0.14</v>
      </c>
      <c r="L51" s="1">
        <f t="shared" si="0"/>
        <v>0.6699999999999999</v>
      </c>
      <c r="M51" s="1">
        <v>0.6666666666666666</v>
      </c>
      <c r="N51" s="1">
        <v>0.4444444444444444</v>
      </c>
      <c r="O51" s="1">
        <f t="shared" si="4"/>
        <v>0.5555555555555556</v>
      </c>
      <c r="Q51" s="8"/>
      <c r="S51" s="148">
        <f t="shared" si="1"/>
        <v>0.6699999999999999</v>
      </c>
      <c r="T51" s="148">
        <f t="shared" si="2"/>
        <v>0.25</v>
      </c>
      <c r="U51" s="148">
        <f t="shared" si="3"/>
        <v>0.08</v>
      </c>
    </row>
    <row r="52" spans="1:21" ht="12.75">
      <c r="A52">
        <v>133</v>
      </c>
      <c r="B52">
        <v>1938</v>
      </c>
      <c r="C52">
        <v>0</v>
      </c>
      <c r="D52" s="5" t="s">
        <v>21</v>
      </c>
      <c r="E52" s="6">
        <v>0.7254901960784313</v>
      </c>
      <c r="F52" s="6">
        <v>0.2549019607843137</v>
      </c>
      <c r="G52" s="6">
        <v>0.0196078431372549</v>
      </c>
      <c r="H52" s="5" t="s">
        <v>7</v>
      </c>
      <c r="I52" s="1">
        <v>0.5882352941176471</v>
      </c>
      <c r="J52" s="1">
        <v>0.2549019607843137</v>
      </c>
      <c r="K52" s="1">
        <v>0.1568627450980392</v>
      </c>
      <c r="L52" s="1">
        <f t="shared" si="0"/>
        <v>0.6568627450980392</v>
      </c>
      <c r="M52" s="1">
        <v>0.631578947368421</v>
      </c>
      <c r="N52" s="1">
        <v>0.42105263157894735</v>
      </c>
      <c r="O52" s="1">
        <f t="shared" si="4"/>
        <v>0.5263157894736842</v>
      </c>
      <c r="Q52" s="8"/>
      <c r="S52" s="148">
        <f t="shared" si="1"/>
        <v>0.6568627450980392</v>
      </c>
      <c r="T52" s="148">
        <f t="shared" si="2"/>
        <v>0.2549019607843137</v>
      </c>
      <c r="U52" s="148">
        <f t="shared" si="3"/>
        <v>0.08823529411764705</v>
      </c>
    </row>
    <row r="53" spans="1:21" ht="12.75">
      <c r="A53">
        <v>136</v>
      </c>
      <c r="B53">
        <v>1939</v>
      </c>
      <c r="C53">
        <v>3</v>
      </c>
      <c r="D53" s="5" t="s">
        <v>21</v>
      </c>
      <c r="E53" s="6">
        <v>0.7115384615384616</v>
      </c>
      <c r="F53" s="6">
        <v>0.2692307692307692</v>
      </c>
      <c r="G53" s="6">
        <v>0.019230769230769232</v>
      </c>
      <c r="H53" s="5" t="s">
        <v>21</v>
      </c>
      <c r="I53" s="1">
        <v>0.5769230769230769</v>
      </c>
      <c r="J53" s="1">
        <v>0.2692307692307692</v>
      </c>
      <c r="K53" s="1">
        <v>0.1538461538461539</v>
      </c>
      <c r="L53" s="1">
        <f t="shared" si="0"/>
        <v>0.6442307692307692</v>
      </c>
      <c r="M53" s="1">
        <v>0.6</v>
      </c>
      <c r="N53" s="1">
        <v>0.4</v>
      </c>
      <c r="O53" s="1">
        <f t="shared" si="4"/>
        <v>0.5</v>
      </c>
      <c r="Q53" s="8"/>
      <c r="S53" s="148">
        <f t="shared" si="1"/>
        <v>0.6442307692307692</v>
      </c>
      <c r="T53" s="148">
        <f t="shared" si="2"/>
        <v>0.2692307692307692</v>
      </c>
      <c r="U53" s="148">
        <f t="shared" si="3"/>
        <v>0.08653846153846156</v>
      </c>
    </row>
    <row r="54" spans="1:21" ht="12.75">
      <c r="A54">
        <v>142</v>
      </c>
      <c r="B54">
        <v>1940</v>
      </c>
      <c r="C54">
        <v>0</v>
      </c>
      <c r="D54" s="5" t="s">
        <v>20</v>
      </c>
      <c r="E54" s="6">
        <v>0.7169811320754716</v>
      </c>
      <c r="F54" s="6">
        <v>0.2641509433962264</v>
      </c>
      <c r="G54" s="6">
        <v>0.018867924528301886</v>
      </c>
      <c r="H54" s="5" t="s">
        <v>20</v>
      </c>
      <c r="I54" s="1">
        <v>0.5849056603773585</v>
      </c>
      <c r="J54" s="1">
        <v>0.2641509433962264</v>
      </c>
      <c r="K54" s="1">
        <v>0.15094339622641512</v>
      </c>
      <c r="L54" s="1">
        <f t="shared" si="0"/>
        <v>0.6509433962264151</v>
      </c>
      <c r="M54" s="1">
        <v>0.6190476190476191</v>
      </c>
      <c r="N54" s="1">
        <v>0.42857142857142855</v>
      </c>
      <c r="O54" s="1">
        <f t="shared" si="4"/>
        <v>0.5238095238095238</v>
      </c>
      <c r="Q54" s="8"/>
      <c r="S54" s="148">
        <f t="shared" si="1"/>
        <v>0.6509433962264151</v>
      </c>
      <c r="T54" s="148">
        <f t="shared" si="2"/>
        <v>0.2641509433962264</v>
      </c>
      <c r="U54" s="148">
        <f t="shared" si="3"/>
        <v>0.0849056603773585</v>
      </c>
    </row>
    <row r="55" spans="1:21" ht="12.75">
      <c r="A55">
        <v>130</v>
      </c>
      <c r="B55">
        <v>1941</v>
      </c>
      <c r="C55">
        <v>0</v>
      </c>
      <c r="D55" s="5" t="s">
        <v>20</v>
      </c>
      <c r="E55" s="6">
        <v>0.7222222222222222</v>
      </c>
      <c r="F55" s="6">
        <v>0.25925925925925924</v>
      </c>
      <c r="G55" s="6">
        <v>0.018518518518518517</v>
      </c>
      <c r="H55" s="5" t="s">
        <v>9</v>
      </c>
      <c r="I55" s="1">
        <v>0.5740740740740741</v>
      </c>
      <c r="J55" s="1">
        <v>0.25925925925925924</v>
      </c>
      <c r="K55" s="1">
        <v>0.16666666666666669</v>
      </c>
      <c r="L55" s="1">
        <f t="shared" si="0"/>
        <v>0.6481481481481481</v>
      </c>
      <c r="M55" s="1">
        <v>0.6363636363636364</v>
      </c>
      <c r="N55" s="1">
        <v>0.4090909090909091</v>
      </c>
      <c r="O55" s="1">
        <f t="shared" si="4"/>
        <v>0.5227272727272727</v>
      </c>
      <c r="Q55" s="8"/>
      <c r="S55" s="148">
        <f t="shared" si="1"/>
        <v>0.6481481481481481</v>
      </c>
      <c r="T55" s="148">
        <f t="shared" si="2"/>
        <v>0.25925925925925924</v>
      </c>
      <c r="U55" s="148">
        <f t="shared" si="3"/>
        <v>0.0925925925925926</v>
      </c>
    </row>
    <row r="56" spans="1:21" ht="12.75">
      <c r="A56">
        <v>145</v>
      </c>
      <c r="B56">
        <v>1941</v>
      </c>
      <c r="C56">
        <v>0</v>
      </c>
      <c r="D56" s="5" t="s">
        <v>20</v>
      </c>
      <c r="E56" s="6">
        <v>0.7272727272727273</v>
      </c>
      <c r="F56" s="6">
        <v>0.2545454545454545</v>
      </c>
      <c r="G56" s="6">
        <v>0.01818181818181818</v>
      </c>
      <c r="H56" s="5" t="s">
        <v>20</v>
      </c>
      <c r="I56" s="1">
        <v>0.5818181818181818</v>
      </c>
      <c r="J56" s="1">
        <v>0.2545454545454545</v>
      </c>
      <c r="K56" s="1">
        <v>0.1636363636363637</v>
      </c>
      <c r="L56" s="1">
        <f t="shared" si="0"/>
        <v>0.6545454545454545</v>
      </c>
      <c r="M56" s="1">
        <v>0.6521739130434783</v>
      </c>
      <c r="N56" s="1">
        <v>0.43478260869565216</v>
      </c>
      <c r="O56" s="1">
        <f t="shared" si="4"/>
        <v>0.5434782608695652</v>
      </c>
      <c r="Q56" s="8"/>
      <c r="S56" s="148">
        <f t="shared" si="1"/>
        <v>0.6545454545454545</v>
      </c>
      <c r="T56" s="148">
        <f t="shared" si="2"/>
        <v>0.2545454545454545</v>
      </c>
      <c r="U56" s="148">
        <f t="shared" si="3"/>
        <v>0.09090909090909094</v>
      </c>
    </row>
    <row r="57" spans="1:21" ht="12.75">
      <c r="A57">
        <v>139</v>
      </c>
      <c r="B57">
        <v>1945</v>
      </c>
      <c r="C57">
        <v>5</v>
      </c>
      <c r="D57" s="5" t="s">
        <v>21</v>
      </c>
      <c r="E57" s="6">
        <v>0.7142857142857143</v>
      </c>
      <c r="F57" s="6">
        <v>0.26785714285714285</v>
      </c>
      <c r="G57" s="6">
        <v>0.017857142857142856</v>
      </c>
      <c r="H57" s="5" t="s">
        <v>21</v>
      </c>
      <c r="I57" s="1">
        <v>0.5714285714285714</v>
      </c>
      <c r="J57" s="1">
        <v>0.26785714285714285</v>
      </c>
      <c r="K57" s="1">
        <v>0.16071428571428575</v>
      </c>
      <c r="L57" s="1">
        <f t="shared" si="0"/>
        <v>0.6428571428571428</v>
      </c>
      <c r="M57" s="1">
        <v>0.625</v>
      </c>
      <c r="N57" s="1">
        <v>0.4166666666666667</v>
      </c>
      <c r="O57" s="1">
        <f t="shared" si="4"/>
        <v>0.5208333333333334</v>
      </c>
      <c r="Q57" s="8"/>
      <c r="R57" s="1"/>
      <c r="S57" s="148">
        <f t="shared" si="1"/>
        <v>0.6428571428571428</v>
      </c>
      <c r="T57" s="148">
        <f t="shared" si="2"/>
        <v>0.26785714285714285</v>
      </c>
      <c r="U57" s="148">
        <f t="shared" si="3"/>
        <v>0.0892857142857143</v>
      </c>
    </row>
    <row r="58" spans="1:21" ht="12.75">
      <c r="A58">
        <v>148</v>
      </c>
      <c r="B58">
        <v>1948</v>
      </c>
      <c r="C58">
        <v>0</v>
      </c>
      <c r="D58" s="5" t="s">
        <v>21</v>
      </c>
      <c r="E58" s="6">
        <v>0.7017543859649122</v>
      </c>
      <c r="F58" s="6">
        <v>0.2807017543859649</v>
      </c>
      <c r="G58" s="6">
        <v>0.017543859649122806</v>
      </c>
      <c r="H58" s="5" t="s">
        <v>21</v>
      </c>
      <c r="I58" s="1">
        <v>0.5614035087719298</v>
      </c>
      <c r="J58" s="1">
        <v>0.2807017543859649</v>
      </c>
      <c r="K58" s="1">
        <v>0.1578947368421053</v>
      </c>
      <c r="L58" s="1">
        <f t="shared" si="0"/>
        <v>0.631578947368421</v>
      </c>
      <c r="M58" s="1">
        <v>0.6</v>
      </c>
      <c r="N58" s="1">
        <v>0.4</v>
      </c>
      <c r="O58" s="1">
        <f t="shared" si="4"/>
        <v>0.5</v>
      </c>
      <c r="P58" s="1">
        <v>0</v>
      </c>
      <c r="Q58" s="1">
        <v>0</v>
      </c>
      <c r="R58" s="1">
        <f aca="true" t="shared" si="5" ref="R58:R80">AVERAGE(P58,Q58)</f>
        <v>0</v>
      </c>
      <c r="S58" s="148">
        <f t="shared" si="1"/>
        <v>0.631578947368421</v>
      </c>
      <c r="T58" s="148">
        <f t="shared" si="2"/>
        <v>0.2807017543859649</v>
      </c>
      <c r="U58" s="148">
        <f t="shared" si="3"/>
        <v>0.08771929824561406</v>
      </c>
    </row>
    <row r="59" spans="1:21" ht="12.75">
      <c r="A59">
        <v>147</v>
      </c>
      <c r="B59">
        <v>1949</v>
      </c>
      <c r="C59">
        <v>0</v>
      </c>
      <c r="D59" s="5" t="s">
        <v>5</v>
      </c>
      <c r="E59" s="6">
        <v>0.6896551724137931</v>
      </c>
      <c r="F59" s="6">
        <v>0.27586206896551724</v>
      </c>
      <c r="G59" s="6">
        <v>0.034482758620689655</v>
      </c>
      <c r="H59" s="5" t="s">
        <v>21</v>
      </c>
      <c r="I59" s="1">
        <v>0.5517241379310345</v>
      </c>
      <c r="J59" s="1">
        <v>0.29310344827586204</v>
      </c>
      <c r="K59" s="1">
        <v>0.15517241379310348</v>
      </c>
      <c r="L59" s="1">
        <f t="shared" si="0"/>
        <v>0.6206896551724138</v>
      </c>
      <c r="M59" s="1">
        <v>0.5769230769230769</v>
      </c>
      <c r="N59" s="1">
        <v>0.38461538461538464</v>
      </c>
      <c r="O59" s="1">
        <f t="shared" si="4"/>
        <v>0.4807692307692307</v>
      </c>
      <c r="P59" s="1">
        <v>0</v>
      </c>
      <c r="Q59" s="1">
        <v>0</v>
      </c>
      <c r="R59" s="1">
        <f t="shared" si="5"/>
        <v>0</v>
      </c>
      <c r="S59" s="148">
        <f t="shared" si="1"/>
        <v>0.6206896551724138</v>
      </c>
      <c r="T59" s="148">
        <f t="shared" si="2"/>
        <v>0.2844827586206896</v>
      </c>
      <c r="U59" s="148">
        <f t="shared" si="3"/>
        <v>0.09482758620689657</v>
      </c>
    </row>
    <row r="60" spans="1:21" ht="12.75">
      <c r="A60">
        <v>151</v>
      </c>
      <c r="B60">
        <v>1953</v>
      </c>
      <c r="C60">
        <v>5</v>
      </c>
      <c r="D60" s="5" t="s">
        <v>5</v>
      </c>
      <c r="E60" s="6">
        <v>0.6779661016949152</v>
      </c>
      <c r="F60" s="6">
        <v>0.2711864406779661</v>
      </c>
      <c r="G60" s="6">
        <v>0.05084745762711865</v>
      </c>
      <c r="H60" s="5" t="s">
        <v>7</v>
      </c>
      <c r="I60" s="1">
        <v>0.5423728813559322</v>
      </c>
      <c r="J60" s="1">
        <v>0.288135593220339</v>
      </c>
      <c r="K60" s="1">
        <v>0.1694915254237288</v>
      </c>
      <c r="L60" s="1">
        <f t="shared" si="0"/>
        <v>0.6101694915254237</v>
      </c>
      <c r="M60" s="1">
        <v>0.5555555555555556</v>
      </c>
      <c r="N60" s="1">
        <v>0.37037037037037035</v>
      </c>
      <c r="O60" s="1">
        <f t="shared" si="4"/>
        <v>0.46296296296296297</v>
      </c>
      <c r="P60" s="1">
        <v>0</v>
      </c>
      <c r="Q60" s="1">
        <v>0</v>
      </c>
      <c r="R60" s="1">
        <f t="shared" si="5"/>
        <v>0</v>
      </c>
      <c r="S60" s="148">
        <f t="shared" si="1"/>
        <v>0.6101694915254237</v>
      </c>
      <c r="T60" s="148">
        <f t="shared" si="2"/>
        <v>0.2796610169491526</v>
      </c>
      <c r="U60" s="148">
        <f t="shared" si="3"/>
        <v>0.11016949152542373</v>
      </c>
    </row>
    <row r="61" spans="1:21" ht="12.75">
      <c r="A61">
        <v>154</v>
      </c>
      <c r="B61">
        <v>1956</v>
      </c>
      <c r="C61">
        <v>0</v>
      </c>
      <c r="D61" s="5" t="s">
        <v>20</v>
      </c>
      <c r="E61" s="6">
        <v>0.6833333333333333</v>
      </c>
      <c r="F61" s="6">
        <v>0.26666666666666666</v>
      </c>
      <c r="G61" s="6">
        <v>0.05</v>
      </c>
      <c r="H61" s="5" t="s">
        <v>20</v>
      </c>
      <c r="I61" s="1">
        <v>0.55</v>
      </c>
      <c r="J61" s="1">
        <v>0.2833333333333333</v>
      </c>
      <c r="K61" s="1">
        <v>0.16666666666666663</v>
      </c>
      <c r="L61" s="1">
        <f t="shared" si="0"/>
        <v>0.6166666666666667</v>
      </c>
      <c r="M61" s="1">
        <v>0.5714285714285714</v>
      </c>
      <c r="N61" s="1">
        <v>0.39285714285714285</v>
      </c>
      <c r="O61" s="1">
        <f t="shared" si="4"/>
        <v>0.4821428571428571</v>
      </c>
      <c r="P61" s="1">
        <v>0.25</v>
      </c>
      <c r="Q61" s="1">
        <v>0.25</v>
      </c>
      <c r="R61" s="1">
        <f t="shared" si="5"/>
        <v>0.25</v>
      </c>
      <c r="S61" s="148">
        <f t="shared" si="1"/>
        <v>0.6166666666666667</v>
      </c>
      <c r="T61" s="148">
        <f t="shared" si="2"/>
        <v>0.275</v>
      </c>
      <c r="U61" s="148">
        <f t="shared" si="3"/>
        <v>0.10833333333333331</v>
      </c>
    </row>
    <row r="62" spans="1:21" ht="12.75">
      <c r="A62">
        <v>157</v>
      </c>
      <c r="B62">
        <v>1956</v>
      </c>
      <c r="C62">
        <v>4</v>
      </c>
      <c r="D62" s="5" t="s">
        <v>21</v>
      </c>
      <c r="E62" s="6">
        <v>0.6721311475409836</v>
      </c>
      <c r="F62" s="6">
        <v>0.2786885245901639</v>
      </c>
      <c r="G62" s="6">
        <v>0.04918032786885246</v>
      </c>
      <c r="H62" s="5" t="s">
        <v>21</v>
      </c>
      <c r="I62" s="1">
        <v>0.5409836065573771</v>
      </c>
      <c r="J62" s="1">
        <v>0.29508196721311475</v>
      </c>
      <c r="K62" s="1">
        <v>0.16393442622950816</v>
      </c>
      <c r="L62" s="1">
        <f t="shared" si="0"/>
        <v>0.6065573770491803</v>
      </c>
      <c r="M62" s="1">
        <v>0.5517241379310345</v>
      </c>
      <c r="N62" s="1">
        <v>0.3793103448275862</v>
      </c>
      <c r="O62" s="1">
        <f t="shared" si="4"/>
        <v>0.46551724137931033</v>
      </c>
      <c r="P62" s="1">
        <v>0.2</v>
      </c>
      <c r="Q62" s="1">
        <v>0.2</v>
      </c>
      <c r="R62" s="1">
        <f t="shared" si="5"/>
        <v>0.2</v>
      </c>
      <c r="S62" s="148">
        <f t="shared" si="1"/>
        <v>0.6065573770491803</v>
      </c>
      <c r="T62" s="148">
        <f t="shared" si="2"/>
        <v>0.28688524590163933</v>
      </c>
      <c r="U62" s="148">
        <f t="shared" si="3"/>
        <v>0.10655737704918031</v>
      </c>
    </row>
    <row r="63" spans="1:21" ht="12.75">
      <c r="A63">
        <v>160</v>
      </c>
      <c r="B63">
        <v>1962</v>
      </c>
      <c r="C63">
        <v>0</v>
      </c>
      <c r="D63" s="5" t="s">
        <v>20</v>
      </c>
      <c r="E63" s="6">
        <v>0.6774193548387096</v>
      </c>
      <c r="F63" s="6">
        <v>0.27419354838709675</v>
      </c>
      <c r="G63" s="6">
        <v>0.04838709677419355</v>
      </c>
      <c r="H63" s="5" t="s">
        <v>20</v>
      </c>
      <c r="I63" s="1">
        <v>0.5483870967741935</v>
      </c>
      <c r="J63" s="1">
        <v>0.2903225806451613</v>
      </c>
      <c r="K63" s="1">
        <v>0.16129032258064518</v>
      </c>
      <c r="L63" s="1">
        <f t="shared" si="0"/>
        <v>0.6129032258064515</v>
      </c>
      <c r="M63" s="1">
        <v>0.5666666666666667</v>
      </c>
      <c r="N63" s="1">
        <v>0.4</v>
      </c>
      <c r="O63" s="1">
        <f t="shared" si="4"/>
        <v>0.48333333333333334</v>
      </c>
      <c r="P63" s="1">
        <v>0.3333333333333333</v>
      </c>
      <c r="Q63" s="1">
        <v>0.3333333333333333</v>
      </c>
      <c r="R63" s="1">
        <f t="shared" si="5"/>
        <v>0.3333333333333333</v>
      </c>
      <c r="S63" s="148">
        <f t="shared" si="1"/>
        <v>0.6129032258064515</v>
      </c>
      <c r="T63" s="148">
        <f t="shared" si="2"/>
        <v>0.282258064516129</v>
      </c>
      <c r="U63" s="148">
        <f t="shared" si="3"/>
        <v>0.10483870967741937</v>
      </c>
    </row>
    <row r="64" spans="1:21" ht="12.75">
      <c r="A64">
        <v>166</v>
      </c>
      <c r="B64">
        <v>1965</v>
      </c>
      <c r="C64">
        <v>0</v>
      </c>
      <c r="D64" s="5" t="s">
        <v>20</v>
      </c>
      <c r="E64" s="6">
        <v>0.6825396825396826</v>
      </c>
      <c r="F64" s="6">
        <v>0.2698412698412698</v>
      </c>
      <c r="G64" s="6">
        <v>0.047619047619047616</v>
      </c>
      <c r="H64" s="5" t="s">
        <v>7</v>
      </c>
      <c r="I64" s="1">
        <v>0.5396825396825397</v>
      </c>
      <c r="J64" s="1">
        <v>0.2857142857142857</v>
      </c>
      <c r="K64" s="1">
        <v>0.17460317460317465</v>
      </c>
      <c r="L64" s="1">
        <f t="shared" si="0"/>
        <v>0.6111111111111112</v>
      </c>
      <c r="M64" s="1">
        <v>0.5806451612903226</v>
      </c>
      <c r="N64" s="1">
        <v>0.3870967741935484</v>
      </c>
      <c r="O64" s="1">
        <f t="shared" si="4"/>
        <v>0.4838709677419355</v>
      </c>
      <c r="P64" s="1">
        <v>0.42857142857142855</v>
      </c>
      <c r="Q64" s="1">
        <v>0.2857142857142857</v>
      </c>
      <c r="R64" s="1">
        <f t="shared" si="5"/>
        <v>0.3571428571428571</v>
      </c>
      <c r="S64" s="148">
        <f t="shared" si="1"/>
        <v>0.6111111111111112</v>
      </c>
      <c r="T64" s="148">
        <f t="shared" si="2"/>
        <v>0.2777777777777778</v>
      </c>
      <c r="U64" s="148">
        <f t="shared" si="3"/>
        <v>0.11111111111111113</v>
      </c>
    </row>
    <row r="65" spans="1:21" ht="12.75">
      <c r="A65">
        <v>169</v>
      </c>
      <c r="B65">
        <v>1967</v>
      </c>
      <c r="C65">
        <v>0</v>
      </c>
      <c r="D65" s="5" t="s">
        <v>21</v>
      </c>
      <c r="E65" s="6">
        <v>0.671875</v>
      </c>
      <c r="F65" s="6">
        <v>0.28125</v>
      </c>
      <c r="G65" s="6">
        <v>0.046875</v>
      </c>
      <c r="H65" s="5" t="s">
        <v>21</v>
      </c>
      <c r="I65" s="1">
        <v>0.53125</v>
      </c>
      <c r="J65" s="1">
        <v>0.296875</v>
      </c>
      <c r="K65" s="1">
        <v>0.171875</v>
      </c>
      <c r="L65" s="1">
        <f t="shared" si="0"/>
        <v>0.6015625</v>
      </c>
      <c r="M65" s="1">
        <v>0.5625</v>
      </c>
      <c r="N65" s="1">
        <v>0.375</v>
      </c>
      <c r="O65" s="1">
        <f t="shared" si="4"/>
        <v>0.46875</v>
      </c>
      <c r="P65" s="1">
        <v>0.375</v>
      </c>
      <c r="Q65" s="1">
        <v>0.25</v>
      </c>
      <c r="R65" s="1">
        <f t="shared" si="5"/>
        <v>0.3125</v>
      </c>
      <c r="S65" s="148">
        <f t="shared" si="1"/>
        <v>0.6015625</v>
      </c>
      <c r="T65" s="148">
        <f t="shared" si="2"/>
        <v>0.2890625</v>
      </c>
      <c r="U65" s="148">
        <f t="shared" si="3"/>
        <v>0.109375</v>
      </c>
    </row>
    <row r="66" spans="1:21" ht="12.75">
      <c r="A66">
        <v>175</v>
      </c>
      <c r="B66">
        <v>1969</v>
      </c>
      <c r="C66">
        <v>0</v>
      </c>
      <c r="D66" s="5" t="s">
        <v>21</v>
      </c>
      <c r="E66" s="6">
        <v>0.6615384615384615</v>
      </c>
      <c r="F66" s="6">
        <v>0.2923076923076923</v>
      </c>
      <c r="G66" s="6">
        <v>0.046153846153846156</v>
      </c>
      <c r="H66" s="5" t="s">
        <v>7</v>
      </c>
      <c r="I66" s="1">
        <v>0.5230769230769231</v>
      </c>
      <c r="J66" s="1">
        <v>0.2923076923076923</v>
      </c>
      <c r="K66" s="1">
        <v>0.18461538461538457</v>
      </c>
      <c r="L66" s="1">
        <f t="shared" si="0"/>
        <v>0.5923076923076923</v>
      </c>
      <c r="M66" s="1">
        <v>0.5454545454545454</v>
      </c>
      <c r="N66" s="1">
        <v>0.36363636363636365</v>
      </c>
      <c r="O66" s="1">
        <f t="shared" si="4"/>
        <v>0.45454545454545453</v>
      </c>
      <c r="P66" s="1">
        <v>0.3333333333333333</v>
      </c>
      <c r="Q66" s="1">
        <v>0.2222222222222222</v>
      </c>
      <c r="R66" s="1">
        <f t="shared" si="5"/>
        <v>0.2777777777777778</v>
      </c>
      <c r="S66" s="148">
        <f t="shared" si="1"/>
        <v>0.5923076923076923</v>
      </c>
      <c r="T66" s="148">
        <f t="shared" si="2"/>
        <v>0.2923076923076923</v>
      </c>
      <c r="U66" s="148">
        <f t="shared" si="3"/>
        <v>0.11538461538461536</v>
      </c>
    </row>
    <row r="67" spans="1:21" ht="12.75">
      <c r="A67">
        <v>172</v>
      </c>
      <c r="B67">
        <v>1970</v>
      </c>
      <c r="C67">
        <v>0</v>
      </c>
      <c r="D67" s="5" t="s">
        <v>5</v>
      </c>
      <c r="E67" s="6">
        <v>0.6515151515151515</v>
      </c>
      <c r="F67" s="6">
        <v>0.2878787878787879</v>
      </c>
      <c r="G67" s="6">
        <v>0.06060606060606061</v>
      </c>
      <c r="H67" s="5" t="s">
        <v>7</v>
      </c>
      <c r="I67" s="1">
        <v>0.5151515151515151</v>
      </c>
      <c r="J67" s="1">
        <v>0.2878787878787879</v>
      </c>
      <c r="K67" s="1">
        <v>0.19696969696969696</v>
      </c>
      <c r="L67" s="1">
        <f aca="true" t="shared" si="6" ref="L67:L80">AVERAGE(E67,I67)</f>
        <v>0.5833333333333333</v>
      </c>
      <c r="M67" s="1">
        <v>0.5294117647058824</v>
      </c>
      <c r="N67" s="1">
        <v>0.35294117647058826</v>
      </c>
      <c r="O67" s="1">
        <f t="shared" si="4"/>
        <v>0.4411764705882353</v>
      </c>
      <c r="P67" s="1">
        <v>0.3</v>
      </c>
      <c r="Q67" s="1">
        <v>0.2</v>
      </c>
      <c r="R67" s="1">
        <f t="shared" si="5"/>
        <v>0.25</v>
      </c>
      <c r="S67" s="148">
        <f aca="true" t="shared" si="7" ref="S67:S80">(E67+I67)/2</f>
        <v>0.5833333333333333</v>
      </c>
      <c r="T67" s="148">
        <f aca="true" t="shared" si="8" ref="T67:T80">(F67+J67)/2</f>
        <v>0.2878787878787879</v>
      </c>
      <c r="U67" s="148">
        <f aca="true" t="shared" si="9" ref="U67:U80">(G67+K67)/2</f>
        <v>0.12878787878787878</v>
      </c>
    </row>
    <row r="68" spans="1:21" ht="12.75">
      <c r="A68">
        <v>178</v>
      </c>
      <c r="B68">
        <v>1971</v>
      </c>
      <c r="C68">
        <v>0</v>
      </c>
      <c r="D68" s="5" t="s">
        <v>20</v>
      </c>
      <c r="E68" s="6">
        <v>0.6567164179104478</v>
      </c>
      <c r="F68" s="6">
        <v>0.2835820895522388</v>
      </c>
      <c r="G68" s="6">
        <v>0.05970149253731343</v>
      </c>
      <c r="H68" s="5" t="s">
        <v>20</v>
      </c>
      <c r="I68" s="1">
        <v>0.5223880597014925</v>
      </c>
      <c r="J68" s="1">
        <v>0.2835820895522388</v>
      </c>
      <c r="K68" s="1">
        <v>0.19402985074626872</v>
      </c>
      <c r="L68" s="1">
        <f t="shared" si="6"/>
        <v>0.5895522388059702</v>
      </c>
      <c r="M68" s="1">
        <v>0.5428571428571428</v>
      </c>
      <c r="N68" s="1">
        <v>0.37142857142857144</v>
      </c>
      <c r="O68" s="1">
        <f t="shared" si="4"/>
        <v>0.45714285714285713</v>
      </c>
      <c r="P68" s="1">
        <v>0.36363636363636365</v>
      </c>
      <c r="Q68" s="1">
        <v>0.2727272727272727</v>
      </c>
      <c r="R68" s="1">
        <f t="shared" si="5"/>
        <v>0.3181818181818182</v>
      </c>
      <c r="S68" s="148">
        <f t="shared" si="7"/>
        <v>0.5895522388059702</v>
      </c>
      <c r="T68" s="148">
        <f t="shared" si="8"/>
        <v>0.2835820895522388</v>
      </c>
      <c r="U68" s="148">
        <f t="shared" si="9"/>
        <v>0.12686567164179108</v>
      </c>
    </row>
    <row r="69" spans="1:21" ht="12.75">
      <c r="A69">
        <v>181</v>
      </c>
      <c r="B69">
        <v>1973</v>
      </c>
      <c r="C69">
        <v>3</v>
      </c>
      <c r="D69" s="5" t="s">
        <v>21</v>
      </c>
      <c r="E69" s="6">
        <v>0.6470588235294118</v>
      </c>
      <c r="F69" s="6">
        <v>0.29411764705882354</v>
      </c>
      <c r="G69" s="6">
        <v>0.058823529411764705</v>
      </c>
      <c r="H69" s="5" t="s">
        <v>7</v>
      </c>
      <c r="I69" s="1">
        <v>0.5147058823529411</v>
      </c>
      <c r="J69" s="1">
        <v>0.27941176470588236</v>
      </c>
      <c r="K69" s="1">
        <v>0.20588235294117652</v>
      </c>
      <c r="L69" s="1">
        <f t="shared" si="6"/>
        <v>0.5808823529411764</v>
      </c>
      <c r="M69" s="1">
        <v>0.5277777777777778</v>
      </c>
      <c r="N69" s="1">
        <v>0.3611111111111111</v>
      </c>
      <c r="O69" s="1">
        <f t="shared" si="4"/>
        <v>0.4444444444444444</v>
      </c>
      <c r="P69" s="1">
        <v>0.3333333333333333</v>
      </c>
      <c r="Q69" s="1">
        <v>0.25</v>
      </c>
      <c r="R69" s="1">
        <f t="shared" si="5"/>
        <v>0.29166666666666663</v>
      </c>
      <c r="S69" s="148">
        <f t="shared" si="7"/>
        <v>0.5808823529411764</v>
      </c>
      <c r="T69" s="148">
        <f t="shared" si="8"/>
        <v>0.2867647058823529</v>
      </c>
      <c r="U69" s="148">
        <f t="shared" si="9"/>
        <v>0.13235294117647062</v>
      </c>
    </row>
    <row r="70" spans="1:21" ht="12.75">
      <c r="A70">
        <v>184</v>
      </c>
      <c r="B70">
        <v>1974</v>
      </c>
      <c r="C70">
        <v>0</v>
      </c>
      <c r="D70" s="5" t="s">
        <v>20</v>
      </c>
      <c r="E70" s="6">
        <v>0.6521739130434783</v>
      </c>
      <c r="F70" s="6">
        <v>0.2898550724637681</v>
      </c>
      <c r="G70" s="6">
        <v>0.057971014492753624</v>
      </c>
      <c r="H70" s="5" t="s">
        <v>20</v>
      </c>
      <c r="I70" s="1">
        <v>0.5217391304347826</v>
      </c>
      <c r="J70" s="1">
        <v>0.2753623188405797</v>
      </c>
      <c r="K70" s="1">
        <v>0.2028985507246377</v>
      </c>
      <c r="L70" s="1">
        <f t="shared" si="6"/>
        <v>0.5869565217391304</v>
      </c>
      <c r="M70" s="1">
        <v>0.5405405405405406</v>
      </c>
      <c r="N70" s="1">
        <v>0.3783783783783784</v>
      </c>
      <c r="O70" s="1">
        <f t="shared" si="4"/>
        <v>0.4594594594594595</v>
      </c>
      <c r="P70" s="1">
        <v>0.38461538461538464</v>
      </c>
      <c r="Q70" s="1">
        <v>0.3076923076923077</v>
      </c>
      <c r="R70" s="1">
        <f t="shared" si="5"/>
        <v>0.34615384615384615</v>
      </c>
      <c r="S70" s="148">
        <f t="shared" si="7"/>
        <v>0.5869565217391304</v>
      </c>
      <c r="T70" s="148">
        <f t="shared" si="8"/>
        <v>0.28260869565217395</v>
      </c>
      <c r="U70" s="148">
        <f t="shared" si="9"/>
        <v>0.13043478260869565</v>
      </c>
    </row>
    <row r="71" spans="1:21" ht="12.75">
      <c r="A71">
        <v>163</v>
      </c>
      <c r="B71">
        <v>1975</v>
      </c>
      <c r="C71">
        <v>4</v>
      </c>
      <c r="D71" s="5" t="s">
        <v>20</v>
      </c>
      <c r="E71" s="6">
        <v>0.6571428571428571</v>
      </c>
      <c r="F71" s="6">
        <v>0.2857142857142857</v>
      </c>
      <c r="G71" s="6">
        <v>0.05714285714285714</v>
      </c>
      <c r="H71" s="5" t="s">
        <v>20</v>
      </c>
      <c r="I71" s="1">
        <v>0.5285714285714286</v>
      </c>
      <c r="J71" s="1">
        <v>0.2714285714285714</v>
      </c>
      <c r="K71" s="1">
        <v>0.2</v>
      </c>
      <c r="L71" s="1">
        <f t="shared" si="6"/>
        <v>0.5928571428571429</v>
      </c>
      <c r="M71" s="1">
        <v>0.5526315789473685</v>
      </c>
      <c r="N71" s="1">
        <v>0.39473684210526316</v>
      </c>
      <c r="O71" s="1">
        <f t="shared" si="4"/>
        <v>0.4736842105263158</v>
      </c>
      <c r="P71" s="1">
        <v>0.42857142857142855</v>
      </c>
      <c r="Q71" s="1">
        <v>0.35714285714285715</v>
      </c>
      <c r="R71" s="1">
        <f t="shared" si="5"/>
        <v>0.39285714285714285</v>
      </c>
      <c r="S71" s="148">
        <f t="shared" si="7"/>
        <v>0.5928571428571429</v>
      </c>
      <c r="T71" s="148">
        <f t="shared" si="8"/>
        <v>0.2785714285714286</v>
      </c>
      <c r="U71" s="148">
        <f t="shared" si="9"/>
        <v>0.1285714285714286</v>
      </c>
    </row>
    <row r="72" spans="1:21" ht="12.75">
      <c r="A72">
        <v>189</v>
      </c>
      <c r="B72">
        <v>1978</v>
      </c>
      <c r="C72">
        <v>0</v>
      </c>
      <c r="D72" s="5" t="s">
        <v>21</v>
      </c>
      <c r="E72" s="6">
        <v>0.647887323943662</v>
      </c>
      <c r="F72" s="6">
        <v>0.29577464788732394</v>
      </c>
      <c r="G72" s="6">
        <v>0.056338028169014086</v>
      </c>
      <c r="H72" s="5" t="s">
        <v>21</v>
      </c>
      <c r="I72" s="1">
        <v>0.5211267605633803</v>
      </c>
      <c r="J72" s="1">
        <v>0.28169014084507044</v>
      </c>
      <c r="K72" s="1">
        <v>0.1971830985915493</v>
      </c>
      <c r="L72" s="1">
        <f t="shared" si="6"/>
        <v>0.5845070422535211</v>
      </c>
      <c r="M72" s="1">
        <v>0.5384615384615384</v>
      </c>
      <c r="N72" s="1">
        <v>0.38461538461538464</v>
      </c>
      <c r="O72" s="1">
        <f t="shared" si="4"/>
        <v>0.46153846153846156</v>
      </c>
      <c r="P72" s="1">
        <v>0.4</v>
      </c>
      <c r="Q72" s="1">
        <v>0.3333333333333333</v>
      </c>
      <c r="R72" s="1">
        <f t="shared" si="5"/>
        <v>0.3666666666666667</v>
      </c>
      <c r="S72" s="148">
        <f t="shared" si="7"/>
        <v>0.5845070422535211</v>
      </c>
      <c r="T72" s="148">
        <f t="shared" si="8"/>
        <v>0.2887323943661972</v>
      </c>
      <c r="U72" s="148">
        <f t="shared" si="9"/>
        <v>0.1267605633802817</v>
      </c>
    </row>
    <row r="73" spans="1:21" ht="12.75">
      <c r="A73">
        <v>187</v>
      </c>
      <c r="B73">
        <v>1979</v>
      </c>
      <c r="C73">
        <v>0</v>
      </c>
      <c r="D73" s="5" t="s">
        <v>20</v>
      </c>
      <c r="E73" s="6">
        <v>0.6527777777777778</v>
      </c>
      <c r="F73" s="6">
        <v>0.2916666666666667</v>
      </c>
      <c r="G73" s="6">
        <v>0.05555555555555555</v>
      </c>
      <c r="H73" s="5" t="s">
        <v>20</v>
      </c>
      <c r="I73" s="1">
        <v>0.5277777777777778</v>
      </c>
      <c r="J73" s="1">
        <v>0.2777777777777778</v>
      </c>
      <c r="K73" s="1">
        <v>0.19444444444444442</v>
      </c>
      <c r="L73" s="1">
        <f t="shared" si="6"/>
        <v>0.5902777777777778</v>
      </c>
      <c r="M73" s="1">
        <v>0.55</v>
      </c>
      <c r="N73" s="1">
        <v>0.4</v>
      </c>
      <c r="O73" s="1">
        <f t="shared" si="4"/>
        <v>0.47500000000000003</v>
      </c>
      <c r="P73" s="1">
        <v>0.4375</v>
      </c>
      <c r="Q73" s="1">
        <v>0.375</v>
      </c>
      <c r="R73" s="1">
        <f t="shared" si="5"/>
        <v>0.40625</v>
      </c>
      <c r="S73" s="148">
        <f t="shared" si="7"/>
        <v>0.5902777777777778</v>
      </c>
      <c r="T73" s="148">
        <f t="shared" si="8"/>
        <v>0.2847222222222222</v>
      </c>
      <c r="U73" s="148">
        <f t="shared" si="9"/>
        <v>0.12499999999999999</v>
      </c>
    </row>
    <row r="74" spans="1:21" ht="12.75">
      <c r="A74">
        <v>190</v>
      </c>
      <c r="B74">
        <v>1979</v>
      </c>
      <c r="C74">
        <v>0</v>
      </c>
      <c r="D74" s="5" t="s">
        <v>21</v>
      </c>
      <c r="E74" s="6">
        <v>0.6438356164383562</v>
      </c>
      <c r="F74" s="6">
        <v>0.3013698630136986</v>
      </c>
      <c r="G74" s="6">
        <v>0.0547945205479452</v>
      </c>
      <c r="H74" s="5" t="s">
        <v>21</v>
      </c>
      <c r="I74" s="1">
        <v>0.5205479452054794</v>
      </c>
      <c r="J74" s="1">
        <v>0.2876712328767123</v>
      </c>
      <c r="K74" s="1">
        <v>0.19178082191780826</v>
      </c>
      <c r="L74" s="1">
        <f t="shared" si="6"/>
        <v>0.5821917808219178</v>
      </c>
      <c r="M74" s="1">
        <v>0.5365853658536586</v>
      </c>
      <c r="N74" s="1">
        <v>0.3902439024390244</v>
      </c>
      <c r="O74" s="1">
        <f t="shared" si="4"/>
        <v>0.4634146341463415</v>
      </c>
      <c r="P74" s="1">
        <v>0.4117647058823529</v>
      </c>
      <c r="Q74" s="1">
        <v>0.35294117647058826</v>
      </c>
      <c r="R74" s="1">
        <f t="shared" si="5"/>
        <v>0.38235294117647056</v>
      </c>
      <c r="S74" s="148">
        <f t="shared" si="7"/>
        <v>0.5821917808219178</v>
      </c>
      <c r="T74" s="148">
        <f t="shared" si="8"/>
        <v>0.29452054794520544</v>
      </c>
      <c r="U74" s="148">
        <f t="shared" si="9"/>
        <v>0.12328767123287673</v>
      </c>
    </row>
    <row r="75" spans="1:21" ht="12.75">
      <c r="A75">
        <v>193</v>
      </c>
      <c r="B75">
        <v>1979</v>
      </c>
      <c r="C75">
        <v>0</v>
      </c>
      <c r="D75" s="5" t="s">
        <v>20</v>
      </c>
      <c r="E75" s="6">
        <v>0.6486486486486487</v>
      </c>
      <c r="F75" s="6">
        <v>0.2972972972972973</v>
      </c>
      <c r="G75" s="6">
        <v>0.05405405405405406</v>
      </c>
      <c r="H75" s="5" t="s">
        <v>20</v>
      </c>
      <c r="I75" s="1">
        <v>0.527027027027027</v>
      </c>
      <c r="J75" s="1">
        <v>0.28378378378378377</v>
      </c>
      <c r="K75" s="1">
        <v>0.18918918918918926</v>
      </c>
      <c r="L75" s="1">
        <f t="shared" si="6"/>
        <v>0.5878378378378378</v>
      </c>
      <c r="M75" s="1">
        <v>0.5476190476190477</v>
      </c>
      <c r="N75" s="1">
        <v>0.40476190476190477</v>
      </c>
      <c r="O75" s="1">
        <f t="shared" si="4"/>
        <v>0.4761904761904762</v>
      </c>
      <c r="P75" s="1">
        <v>0.4444444444444444</v>
      </c>
      <c r="Q75" s="1">
        <v>0.3888888888888889</v>
      </c>
      <c r="R75" s="1">
        <f t="shared" si="5"/>
        <v>0.41666666666666663</v>
      </c>
      <c r="S75" s="148">
        <f t="shared" si="7"/>
        <v>0.5878378378378378</v>
      </c>
      <c r="T75" s="148">
        <f t="shared" si="8"/>
        <v>0.29054054054054057</v>
      </c>
      <c r="U75" s="148">
        <f t="shared" si="9"/>
        <v>0.12162162162162166</v>
      </c>
    </row>
    <row r="76" spans="1:21" ht="12.75">
      <c r="A76">
        <v>202</v>
      </c>
      <c r="B76">
        <v>1982</v>
      </c>
      <c r="C76">
        <v>0</v>
      </c>
      <c r="D76" s="5" t="s">
        <v>21</v>
      </c>
      <c r="E76" s="6">
        <v>0.64</v>
      </c>
      <c r="F76" s="6">
        <v>0.30666666666666664</v>
      </c>
      <c r="G76" s="6">
        <v>0.05333333333333334</v>
      </c>
      <c r="H76" s="5" t="s">
        <v>21</v>
      </c>
      <c r="I76" s="1">
        <v>0.52</v>
      </c>
      <c r="J76" s="1">
        <v>0.29333333333333333</v>
      </c>
      <c r="K76" s="1">
        <v>0.18666666666666665</v>
      </c>
      <c r="L76" s="1">
        <f t="shared" si="6"/>
        <v>0.5800000000000001</v>
      </c>
      <c r="M76" s="1">
        <v>0.5348837209302325</v>
      </c>
      <c r="N76" s="1">
        <v>0.3953488372093023</v>
      </c>
      <c r="O76" s="1">
        <f t="shared" si="4"/>
        <v>0.4651162790697674</v>
      </c>
      <c r="P76" s="1">
        <v>0.42105263157894735</v>
      </c>
      <c r="Q76" s="1">
        <v>0.3684210526315789</v>
      </c>
      <c r="R76" s="1">
        <f t="shared" si="5"/>
        <v>0.39473684210526316</v>
      </c>
      <c r="S76" s="148">
        <f t="shared" si="7"/>
        <v>0.5800000000000001</v>
      </c>
      <c r="T76" s="148">
        <f t="shared" si="8"/>
        <v>0.3</v>
      </c>
      <c r="U76" s="148">
        <f t="shared" si="9"/>
        <v>0.12</v>
      </c>
    </row>
    <row r="77" spans="1:21" ht="12.75">
      <c r="A77">
        <v>205</v>
      </c>
      <c r="B77">
        <v>1982</v>
      </c>
      <c r="C77">
        <v>0</v>
      </c>
      <c r="D77" s="5" t="s">
        <v>5</v>
      </c>
      <c r="E77" s="6">
        <v>0.631578947368421</v>
      </c>
      <c r="F77" s="6">
        <v>0.3026315789473684</v>
      </c>
      <c r="G77" s="6">
        <v>0.06578947368421052</v>
      </c>
      <c r="H77" s="5" t="s">
        <v>7</v>
      </c>
      <c r="I77" s="1">
        <v>0.5131578947368421</v>
      </c>
      <c r="J77" s="1">
        <v>0.2894736842105263</v>
      </c>
      <c r="K77" s="1">
        <v>0.19736842105263153</v>
      </c>
      <c r="L77" s="1">
        <f t="shared" si="6"/>
        <v>0.5723684210526316</v>
      </c>
      <c r="M77" s="1">
        <v>0.5227272727272727</v>
      </c>
      <c r="N77" s="1">
        <v>0.38636363636363635</v>
      </c>
      <c r="O77" s="1">
        <f t="shared" si="4"/>
        <v>0.45454545454545453</v>
      </c>
      <c r="P77" s="1">
        <v>0.4</v>
      </c>
      <c r="Q77" s="1">
        <v>0.35</v>
      </c>
      <c r="R77" s="1">
        <f t="shared" si="5"/>
        <v>0.375</v>
      </c>
      <c r="S77" s="148">
        <f t="shared" si="7"/>
        <v>0.5723684210526316</v>
      </c>
      <c r="T77" s="148">
        <f t="shared" si="8"/>
        <v>0.29605263157894735</v>
      </c>
      <c r="U77" s="148">
        <f t="shared" si="9"/>
        <v>0.13157894736842102</v>
      </c>
    </row>
    <row r="78" spans="1:21" ht="12.75">
      <c r="A78">
        <v>208</v>
      </c>
      <c r="B78">
        <v>1987</v>
      </c>
      <c r="C78">
        <v>0</v>
      </c>
      <c r="D78" s="5" t="s">
        <v>5</v>
      </c>
      <c r="E78" s="6">
        <v>0.6233766233766234</v>
      </c>
      <c r="F78" s="6">
        <v>0.2987012987012987</v>
      </c>
      <c r="G78" s="6">
        <v>0.07792207792207792</v>
      </c>
      <c r="H78" s="5" t="s">
        <v>7</v>
      </c>
      <c r="I78" s="1">
        <v>0.5064935064935064</v>
      </c>
      <c r="J78" s="1">
        <v>0.2857142857142857</v>
      </c>
      <c r="K78" s="1">
        <v>0.20779220779220786</v>
      </c>
      <c r="L78" s="1">
        <f t="shared" si="6"/>
        <v>0.5649350649350648</v>
      </c>
      <c r="M78" s="1">
        <v>0.5111111111111111</v>
      </c>
      <c r="N78" s="1">
        <v>0.37777777777777777</v>
      </c>
      <c r="O78" s="1">
        <f t="shared" si="4"/>
        <v>0.4444444444444444</v>
      </c>
      <c r="P78" s="1">
        <v>0.38095238095238093</v>
      </c>
      <c r="Q78" s="1">
        <v>0.3333333333333333</v>
      </c>
      <c r="R78" s="1">
        <f t="shared" si="5"/>
        <v>0.3571428571428571</v>
      </c>
      <c r="S78" s="148">
        <f t="shared" si="7"/>
        <v>0.5649350649350648</v>
      </c>
      <c r="T78" s="148">
        <f t="shared" si="8"/>
        <v>0.2922077922077922</v>
      </c>
      <c r="U78" s="148">
        <f t="shared" si="9"/>
        <v>0.1428571428571429</v>
      </c>
    </row>
    <row r="79" spans="1:21" ht="12.75">
      <c r="A79">
        <v>199</v>
      </c>
      <c r="B79">
        <v>1988</v>
      </c>
      <c r="C79">
        <v>0</v>
      </c>
      <c r="D79" s="5" t="s">
        <v>5</v>
      </c>
      <c r="E79" s="6">
        <v>0.6153846153846154</v>
      </c>
      <c r="F79" s="6">
        <v>0.2948717948717949</v>
      </c>
      <c r="G79" s="6">
        <v>0.08974358974358974</v>
      </c>
      <c r="H79" s="5" t="s">
        <v>21</v>
      </c>
      <c r="I79" s="1">
        <v>0.5</v>
      </c>
      <c r="J79" s="1">
        <v>0.2948717948717949</v>
      </c>
      <c r="K79" s="1">
        <v>0.20512820512820512</v>
      </c>
      <c r="L79" s="1">
        <f t="shared" si="6"/>
        <v>0.5576923076923077</v>
      </c>
      <c r="M79" s="1">
        <v>0.5</v>
      </c>
      <c r="N79" s="1">
        <v>0.3695652173913043</v>
      </c>
      <c r="O79" s="1">
        <f t="shared" si="4"/>
        <v>0.43478260869565216</v>
      </c>
      <c r="P79" s="1">
        <v>0.36363636363636365</v>
      </c>
      <c r="Q79" s="1">
        <v>0.3181818181818182</v>
      </c>
      <c r="R79" s="1">
        <f t="shared" si="5"/>
        <v>0.34090909090909094</v>
      </c>
      <c r="S79" s="148">
        <f t="shared" si="7"/>
        <v>0.5576923076923077</v>
      </c>
      <c r="T79" s="148">
        <f t="shared" si="8"/>
        <v>0.2948717948717949</v>
      </c>
      <c r="U79" s="148">
        <f t="shared" si="9"/>
        <v>0.14743589743589744</v>
      </c>
    </row>
    <row r="80" spans="1:21" ht="12.75">
      <c r="A80">
        <v>211</v>
      </c>
      <c r="B80">
        <v>1991</v>
      </c>
      <c r="C80">
        <v>4</v>
      </c>
      <c r="D80" s="5" t="s">
        <v>21</v>
      </c>
      <c r="E80">
        <v>0.6075949367088608</v>
      </c>
      <c r="F80">
        <v>0.3037974683544304</v>
      </c>
      <c r="G80">
        <v>0.08860759493670886</v>
      </c>
      <c r="H80" s="5" t="s">
        <v>21</v>
      </c>
      <c r="I80">
        <v>0.4936708860759494</v>
      </c>
      <c r="J80">
        <v>0.3037974683544304</v>
      </c>
      <c r="K80" s="1">
        <v>0.20253164556962028</v>
      </c>
      <c r="L80" s="1">
        <f t="shared" si="6"/>
        <v>0.5506329113924051</v>
      </c>
      <c r="M80" s="1">
        <v>0.48936170212765956</v>
      </c>
      <c r="N80" s="1">
        <v>0.3617021276595745</v>
      </c>
      <c r="O80" s="1">
        <f t="shared" si="4"/>
        <v>0.425531914893617</v>
      </c>
      <c r="P80" s="1">
        <v>0.34782608695652173</v>
      </c>
      <c r="Q80" s="1">
        <v>0.30434782608695654</v>
      </c>
      <c r="R80" s="1">
        <f t="shared" si="5"/>
        <v>0.32608695652173914</v>
      </c>
      <c r="S80" s="148">
        <f t="shared" si="7"/>
        <v>0.5506329113924051</v>
      </c>
      <c r="T80" s="148">
        <f t="shared" si="8"/>
        <v>0.3037974683544304</v>
      </c>
      <c r="U80" s="148">
        <f t="shared" si="9"/>
        <v>0.14556962025316456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P100"/>
  <sheetViews>
    <sheetView zoomScale="75" zoomScaleNormal="75" workbookViewId="0" topLeftCell="A106">
      <selection activeCell="O28" sqref="O28"/>
    </sheetView>
  </sheetViews>
  <sheetFormatPr defaultColWidth="9.140625" defaultRowHeight="12.75"/>
  <sheetData>
    <row r="1" spans="1:11" ht="12.75">
      <c r="A1" s="165" t="s">
        <v>374</v>
      </c>
      <c r="B1" s="165"/>
      <c r="C1" s="165"/>
      <c r="D1" s="165"/>
      <c r="E1" s="165"/>
      <c r="F1" s="165"/>
      <c r="K1" t="s">
        <v>374</v>
      </c>
    </row>
    <row r="2" spans="1:6" ht="12.75">
      <c r="A2" s="205"/>
      <c r="B2" s="205"/>
      <c r="C2" s="205"/>
      <c r="D2" s="205"/>
      <c r="E2" s="205"/>
      <c r="F2" s="205"/>
    </row>
    <row r="3" spans="1:16" ht="12.75">
      <c r="A3" s="32" t="s">
        <v>40</v>
      </c>
      <c r="B3" s="32" t="s">
        <v>32</v>
      </c>
      <c r="C3" s="32" t="s">
        <v>33</v>
      </c>
      <c r="D3" s="32" t="s">
        <v>34</v>
      </c>
      <c r="E3" s="32" t="s">
        <v>35</v>
      </c>
      <c r="F3" s="32" t="s">
        <v>0</v>
      </c>
      <c r="K3" t="s">
        <v>40</v>
      </c>
      <c r="L3" t="s">
        <v>32</v>
      </c>
      <c r="M3" t="s">
        <v>33</v>
      </c>
      <c r="N3" t="s">
        <v>34</v>
      </c>
      <c r="O3" t="s">
        <v>35</v>
      </c>
      <c r="P3" t="s">
        <v>0</v>
      </c>
    </row>
    <row r="4" spans="1:11" ht="12.75">
      <c r="A4" s="29" t="s">
        <v>2</v>
      </c>
      <c r="B4" s="30"/>
      <c r="C4" s="30"/>
      <c r="D4" s="30"/>
      <c r="E4" s="30"/>
      <c r="F4" s="30"/>
      <c r="K4" t="s">
        <v>2</v>
      </c>
    </row>
    <row r="5" spans="1:16" ht="12.75">
      <c r="A5" s="30" t="s">
        <v>13</v>
      </c>
      <c r="B5" s="33">
        <f>COUNTIF(F22:F32,"Y")</f>
        <v>6</v>
      </c>
      <c r="C5" s="33">
        <f>COUNTIF(F$33:F$51,"Y")</f>
        <v>11</v>
      </c>
      <c r="D5" s="33">
        <f>COUNTIF(F$52:F$62,"Y")</f>
        <v>6</v>
      </c>
      <c r="E5" s="33">
        <f>COUNTIF(F$63:F$100,"Y")</f>
        <v>25</v>
      </c>
      <c r="F5" s="33">
        <f>SUM(B5:E5)</f>
        <v>48</v>
      </c>
      <c r="K5" t="s">
        <v>13</v>
      </c>
      <c r="L5">
        <v>6</v>
      </c>
      <c r="M5">
        <v>11</v>
      </c>
      <c r="N5">
        <v>6</v>
      </c>
      <c r="O5">
        <v>25</v>
      </c>
      <c r="P5">
        <v>48</v>
      </c>
    </row>
    <row r="6" spans="1:16" ht="12.75">
      <c r="A6" s="30" t="s">
        <v>14</v>
      </c>
      <c r="B6" s="33">
        <f>COUNTIF(F22:F32,"N")</f>
        <v>4</v>
      </c>
      <c r="C6" s="33">
        <f>COUNTIF(F$33:F$51,"N")</f>
        <v>5</v>
      </c>
      <c r="D6" s="33">
        <f>COUNTIF(F$52:F$62,"N")</f>
        <v>5</v>
      </c>
      <c r="E6" s="33">
        <f>COUNTIF(F$63:F$100,"N")</f>
        <v>10</v>
      </c>
      <c r="F6" s="33">
        <f>SUM(B6:E6)</f>
        <v>24</v>
      </c>
      <c r="K6" t="s">
        <v>14</v>
      </c>
      <c r="L6">
        <v>4</v>
      </c>
      <c r="M6">
        <v>5</v>
      </c>
      <c r="N6">
        <v>5</v>
      </c>
      <c r="O6">
        <v>10</v>
      </c>
      <c r="P6">
        <v>24</v>
      </c>
    </row>
    <row r="7" spans="1:16" ht="12.75">
      <c r="A7" s="30" t="s">
        <v>5</v>
      </c>
      <c r="B7" s="33">
        <f>COUNTIF(F22:F32,"Tie")</f>
        <v>1</v>
      </c>
      <c r="C7" s="33">
        <f>COUNTIF(F$33:F$51,"Tie")</f>
        <v>3</v>
      </c>
      <c r="D7" s="33">
        <f>COUNTIF(F$52:F$62,"Tie")</f>
        <v>0</v>
      </c>
      <c r="E7" s="33">
        <f>COUNTIF(F$62:F$100,"Tie")</f>
        <v>3</v>
      </c>
      <c r="F7" s="33">
        <f>SUM(B7:E7)</f>
        <v>7</v>
      </c>
      <c r="K7" t="s">
        <v>5</v>
      </c>
      <c r="L7">
        <v>1</v>
      </c>
      <c r="M7">
        <v>3</v>
      </c>
      <c r="N7">
        <v>0</v>
      </c>
      <c r="O7">
        <v>3</v>
      </c>
      <c r="P7">
        <v>7</v>
      </c>
    </row>
    <row r="8" spans="1:6" ht="12.75">
      <c r="A8" s="205"/>
      <c r="B8" s="205"/>
      <c r="C8" s="205"/>
      <c r="D8" s="205"/>
      <c r="E8" s="205"/>
      <c r="F8" s="205"/>
    </row>
    <row r="9" spans="1:11" ht="12.75">
      <c r="A9" s="29" t="s">
        <v>6</v>
      </c>
      <c r="B9" s="30"/>
      <c r="C9" s="30"/>
      <c r="D9" s="30"/>
      <c r="E9" s="30"/>
      <c r="F9" s="30"/>
      <c r="K9" t="s">
        <v>6</v>
      </c>
    </row>
    <row r="10" spans="1:16" ht="12.75">
      <c r="A10" s="30" t="s">
        <v>13</v>
      </c>
      <c r="B10" s="33">
        <f>COUNTIF(G$22:G$32,"Y")</f>
        <v>5</v>
      </c>
      <c r="C10" s="33">
        <f>COUNTIF(G$33:G$51,"Y")</f>
        <v>8</v>
      </c>
      <c r="D10" s="33">
        <f>COUNTIF(G$52:G$62,"Y")</f>
        <v>4</v>
      </c>
      <c r="E10" s="33">
        <f>COUNTIF(G$63:G$100,"Y")</f>
        <v>22</v>
      </c>
      <c r="F10" s="33">
        <f>SUM(B10:E10)</f>
        <v>39</v>
      </c>
      <c r="K10" t="s">
        <v>13</v>
      </c>
      <c r="L10">
        <v>5</v>
      </c>
      <c r="M10">
        <v>8</v>
      </c>
      <c r="N10">
        <v>4</v>
      </c>
      <c r="O10">
        <v>22</v>
      </c>
      <c r="P10">
        <v>39</v>
      </c>
    </row>
    <row r="11" spans="1:16" ht="12.75">
      <c r="A11" s="30" t="s">
        <v>14</v>
      </c>
      <c r="B11" s="33">
        <f>COUNTIF(G$22:G$32,"N")</f>
        <v>4</v>
      </c>
      <c r="C11" s="33">
        <f>COUNTIF(G$33:G$51,"N")</f>
        <v>6</v>
      </c>
      <c r="D11" s="33">
        <f>COUNTIF(G$52:G$62,"N")</f>
        <v>4</v>
      </c>
      <c r="E11" s="33">
        <f>COUNTIF(G$63:G$100,"N")</f>
        <v>10</v>
      </c>
      <c r="F11" s="33">
        <f>SUM(B11:E11)</f>
        <v>24</v>
      </c>
      <c r="K11" t="s">
        <v>14</v>
      </c>
      <c r="L11">
        <v>4</v>
      </c>
      <c r="M11">
        <v>6</v>
      </c>
      <c r="N11">
        <v>4</v>
      </c>
      <c r="O11">
        <v>10</v>
      </c>
      <c r="P11">
        <v>24</v>
      </c>
    </row>
    <row r="12" spans="1:16" ht="12.75">
      <c r="A12" s="30" t="s">
        <v>16</v>
      </c>
      <c r="B12" s="33">
        <v>2</v>
      </c>
      <c r="C12" s="33">
        <v>5</v>
      </c>
      <c r="D12" s="33">
        <v>3</v>
      </c>
      <c r="E12" s="33">
        <v>6</v>
      </c>
      <c r="F12" s="33">
        <f>SUM(B12:E12)</f>
        <v>16</v>
      </c>
      <c r="K12" t="s">
        <v>16</v>
      </c>
      <c r="L12">
        <v>2</v>
      </c>
      <c r="M12">
        <v>5</v>
      </c>
      <c r="N12">
        <v>3</v>
      </c>
      <c r="O12">
        <v>6</v>
      </c>
      <c r="P12">
        <v>16</v>
      </c>
    </row>
    <row r="13" spans="1:6" ht="12.75">
      <c r="A13" s="205"/>
      <c r="B13" s="205"/>
      <c r="C13" s="205"/>
      <c r="D13" s="205"/>
      <c r="E13" s="205"/>
      <c r="F13" s="205"/>
    </row>
    <row r="14" spans="1:11" ht="12.75">
      <c r="A14" s="30" t="s">
        <v>0</v>
      </c>
      <c r="B14" s="33">
        <f>SUM(B5:B7)</f>
        <v>11</v>
      </c>
      <c r="C14" s="33">
        <f>SUM(C5:C7)</f>
        <v>19</v>
      </c>
      <c r="D14" s="33">
        <f>SUM(D5:D7)</f>
        <v>11</v>
      </c>
      <c r="E14" s="33">
        <f>SUM(E5:E7)</f>
        <v>38</v>
      </c>
      <c r="F14" s="33">
        <f>SUM(F5:F7)</f>
        <v>79</v>
      </c>
      <c r="K14" t="s">
        <v>432</v>
      </c>
    </row>
    <row r="15" spans="2:16" ht="12.75">
      <c r="B15">
        <f>SUM(B10:B12)</f>
        <v>11</v>
      </c>
      <c r="C15">
        <f>SUM(C10:C12)</f>
        <v>19</v>
      </c>
      <c r="D15">
        <f>SUM(D10:D12)</f>
        <v>11</v>
      </c>
      <c r="E15">
        <f>SUM(E10:E12)</f>
        <v>38</v>
      </c>
      <c r="F15">
        <f>SUM(F10:F12)</f>
        <v>79</v>
      </c>
      <c r="K15" t="s">
        <v>13</v>
      </c>
      <c r="L15">
        <f aca="true" t="shared" si="0" ref="L15:P17">(L5+L10)/2</f>
        <v>5.5</v>
      </c>
      <c r="M15">
        <f t="shared" si="0"/>
        <v>9.5</v>
      </c>
      <c r="N15">
        <f t="shared" si="0"/>
        <v>5</v>
      </c>
      <c r="O15">
        <f t="shared" si="0"/>
        <v>23.5</v>
      </c>
      <c r="P15">
        <f t="shared" si="0"/>
        <v>43.5</v>
      </c>
    </row>
    <row r="16" spans="6:16" ht="12.75">
      <c r="F16" t="s">
        <v>222</v>
      </c>
      <c r="G16" t="s">
        <v>223</v>
      </c>
      <c r="K16" t="s">
        <v>14</v>
      </c>
      <c r="L16">
        <f t="shared" si="0"/>
        <v>4</v>
      </c>
      <c r="M16">
        <f t="shared" si="0"/>
        <v>5.5</v>
      </c>
      <c r="N16">
        <f t="shared" si="0"/>
        <v>4.5</v>
      </c>
      <c r="O16">
        <f t="shared" si="0"/>
        <v>10</v>
      </c>
      <c r="P16">
        <f t="shared" si="0"/>
        <v>24</v>
      </c>
    </row>
    <row r="17" spans="1:16" ht="12.75">
      <c r="A17" t="s">
        <v>220</v>
      </c>
      <c r="B17">
        <f>B5/B14</f>
        <v>0.5454545454545454</v>
      </c>
      <c r="C17">
        <f>C5/C14</f>
        <v>0.5789473684210527</v>
      </c>
      <c r="D17">
        <f>D5/D14</f>
        <v>0.5454545454545454</v>
      </c>
      <c r="E17">
        <f>E5/E14</f>
        <v>0.6578947368421053</v>
      </c>
      <c r="F17">
        <f>31/49</f>
        <v>0.6326530612244898</v>
      </c>
      <c r="G17">
        <f>17/30</f>
        <v>0.5666666666666667</v>
      </c>
      <c r="K17" t="s">
        <v>354</v>
      </c>
      <c r="L17">
        <f t="shared" si="0"/>
        <v>1.5</v>
      </c>
      <c r="M17">
        <f t="shared" si="0"/>
        <v>4</v>
      </c>
      <c r="N17">
        <f t="shared" si="0"/>
        <v>1.5</v>
      </c>
      <c r="O17">
        <f t="shared" si="0"/>
        <v>4.5</v>
      </c>
      <c r="P17">
        <f t="shared" si="0"/>
        <v>11.5</v>
      </c>
    </row>
    <row r="18" spans="1:16" ht="12.75">
      <c r="A18" t="s">
        <v>221</v>
      </c>
      <c r="B18">
        <f>B10/B14</f>
        <v>0.45454545454545453</v>
      </c>
      <c r="C18">
        <f>C10/C14</f>
        <v>0.42105263157894735</v>
      </c>
      <c r="D18">
        <f>D10/D14</f>
        <v>0.36363636363636365</v>
      </c>
      <c r="E18">
        <f>E10/E14</f>
        <v>0.5789473684210527</v>
      </c>
      <c r="F18">
        <f>26/49</f>
        <v>0.5306122448979592</v>
      </c>
      <c r="G18">
        <f>13/30</f>
        <v>0.43333333333333335</v>
      </c>
      <c r="K18" t="s">
        <v>0</v>
      </c>
      <c r="L18">
        <v>11</v>
      </c>
      <c r="M18">
        <v>19</v>
      </c>
      <c r="N18">
        <v>11</v>
      </c>
      <c r="O18">
        <v>38</v>
      </c>
      <c r="P18">
        <v>79</v>
      </c>
    </row>
    <row r="19" spans="12:16" ht="12.75">
      <c r="L19">
        <v>11</v>
      </c>
      <c r="M19">
        <v>19</v>
      </c>
      <c r="N19">
        <v>11</v>
      </c>
      <c r="O19">
        <v>38</v>
      </c>
      <c r="P19">
        <v>79</v>
      </c>
    </row>
    <row r="21" spans="1:9" ht="25.5">
      <c r="A21" s="12" t="s">
        <v>23</v>
      </c>
      <c r="B21" s="12" t="s">
        <v>36</v>
      </c>
      <c r="C21" s="12" t="s">
        <v>120</v>
      </c>
      <c r="D21" s="12" t="s">
        <v>121</v>
      </c>
      <c r="E21" s="13" t="s">
        <v>95</v>
      </c>
      <c r="F21" s="12" t="s">
        <v>19</v>
      </c>
      <c r="G21" s="12" t="s">
        <v>22</v>
      </c>
      <c r="H21" s="12" t="s">
        <v>139</v>
      </c>
      <c r="I21" s="12" t="s">
        <v>140</v>
      </c>
    </row>
    <row r="22" spans="1:11" ht="12.75">
      <c r="A22">
        <v>163</v>
      </c>
      <c r="B22" t="s">
        <v>71</v>
      </c>
      <c r="C22">
        <v>1965</v>
      </c>
      <c r="D22">
        <v>1975</v>
      </c>
      <c r="E22" s="8">
        <v>0.018180767131692897</v>
      </c>
      <c r="F22" s="5" t="s">
        <v>20</v>
      </c>
      <c r="G22" s="5" t="s">
        <v>20</v>
      </c>
      <c r="H22" s="8">
        <v>0.0039942</v>
      </c>
      <c r="I22" s="8">
        <v>0.21569950000000002</v>
      </c>
      <c r="K22" t="s">
        <v>432</v>
      </c>
    </row>
    <row r="23" spans="1:16" ht="12.75">
      <c r="A23">
        <v>145</v>
      </c>
      <c r="B23" t="s">
        <v>54</v>
      </c>
      <c r="C23">
        <v>1940</v>
      </c>
      <c r="D23">
        <v>1941</v>
      </c>
      <c r="E23" s="8">
        <v>0.04187408084983803</v>
      </c>
      <c r="F23" s="5" t="s">
        <v>20</v>
      </c>
      <c r="G23" s="5" t="s">
        <v>20</v>
      </c>
      <c r="H23" s="8">
        <v>0.0033143</v>
      </c>
      <c r="I23" s="8">
        <v>0.0758349</v>
      </c>
      <c r="K23" t="s">
        <v>13</v>
      </c>
      <c r="L23" s="142">
        <f aca="true" t="shared" si="1" ref="L23:P25">(L15/L$26)</f>
        <v>0.5</v>
      </c>
      <c r="M23" s="142">
        <f t="shared" si="1"/>
        <v>0.5</v>
      </c>
      <c r="N23" s="142">
        <f t="shared" si="1"/>
        <v>0.45454545454545453</v>
      </c>
      <c r="O23" s="142">
        <f t="shared" si="1"/>
        <v>0.618421052631579</v>
      </c>
      <c r="P23" s="142">
        <f t="shared" si="1"/>
        <v>0.5506329113924051</v>
      </c>
    </row>
    <row r="24" spans="1:16" ht="12.75">
      <c r="A24">
        <v>76</v>
      </c>
      <c r="B24" t="s">
        <v>74</v>
      </c>
      <c r="C24">
        <v>1897</v>
      </c>
      <c r="D24">
        <v>1897</v>
      </c>
      <c r="E24" s="8">
        <v>0.07989682900925504</v>
      </c>
      <c r="F24" s="5" t="s">
        <v>21</v>
      </c>
      <c r="G24" s="5" t="s">
        <v>21</v>
      </c>
      <c r="H24" s="8">
        <v>0.0021064</v>
      </c>
      <c r="I24" s="8">
        <v>0.0242576</v>
      </c>
      <c r="K24" t="s">
        <v>14</v>
      </c>
      <c r="L24" s="142">
        <f t="shared" si="1"/>
        <v>0.36363636363636365</v>
      </c>
      <c r="M24" s="142">
        <f t="shared" si="1"/>
        <v>0.2894736842105263</v>
      </c>
      <c r="N24" s="142">
        <f t="shared" si="1"/>
        <v>0.4090909090909091</v>
      </c>
      <c r="O24" s="142">
        <f t="shared" si="1"/>
        <v>0.2631578947368421</v>
      </c>
      <c r="P24" s="142">
        <f t="shared" si="1"/>
        <v>0.3037974683544304</v>
      </c>
    </row>
    <row r="25" spans="1:16" ht="12.75">
      <c r="A25">
        <v>189</v>
      </c>
      <c r="B25" t="s">
        <v>81</v>
      </c>
      <c r="C25">
        <v>1977</v>
      </c>
      <c r="D25">
        <v>1978</v>
      </c>
      <c r="E25" s="8">
        <v>0.1006129310601327</v>
      </c>
      <c r="F25" s="5" t="s">
        <v>21</v>
      </c>
      <c r="G25" s="5" t="s">
        <v>21</v>
      </c>
      <c r="H25" s="8">
        <v>0.0006763</v>
      </c>
      <c r="I25" s="8">
        <v>0.0060455000000000005</v>
      </c>
      <c r="K25" t="s">
        <v>354</v>
      </c>
      <c r="L25" s="142">
        <f t="shared" si="1"/>
        <v>0.13636363636363635</v>
      </c>
      <c r="M25" s="142">
        <f t="shared" si="1"/>
        <v>0.21052631578947367</v>
      </c>
      <c r="N25" s="142">
        <f t="shared" si="1"/>
        <v>0.13636363636363635</v>
      </c>
      <c r="O25" s="142">
        <f t="shared" si="1"/>
        <v>0.11842105263157894</v>
      </c>
      <c r="P25" s="142">
        <f t="shared" si="1"/>
        <v>0.14556962025316456</v>
      </c>
    </row>
    <row r="26" spans="1:16" ht="12.75">
      <c r="A26">
        <v>28</v>
      </c>
      <c r="B26" t="s">
        <v>76</v>
      </c>
      <c r="C26">
        <v>1859</v>
      </c>
      <c r="D26">
        <v>1859</v>
      </c>
      <c r="E26" s="8">
        <v>0.15243280342799903</v>
      </c>
      <c r="F26" s="5" t="s">
        <v>20</v>
      </c>
      <c r="G26" s="5" t="s">
        <v>20</v>
      </c>
      <c r="H26" s="8">
        <v>0.0147915</v>
      </c>
      <c r="I26" s="8">
        <v>0.0822447</v>
      </c>
      <c r="K26" t="s">
        <v>0</v>
      </c>
      <c r="L26">
        <v>11</v>
      </c>
      <c r="M26">
        <v>19</v>
      </c>
      <c r="N26">
        <v>11</v>
      </c>
      <c r="O26">
        <v>38</v>
      </c>
      <c r="P26">
        <v>79</v>
      </c>
    </row>
    <row r="27" spans="1:16" ht="12.75">
      <c r="A27">
        <v>73</v>
      </c>
      <c r="B27" t="s">
        <v>78</v>
      </c>
      <c r="C27">
        <v>1894</v>
      </c>
      <c r="D27">
        <v>1895</v>
      </c>
      <c r="E27" s="8">
        <v>0.15497080833972227</v>
      </c>
      <c r="F27" s="5" t="s">
        <v>20</v>
      </c>
      <c r="G27" s="5" t="s">
        <v>20</v>
      </c>
      <c r="H27" s="8">
        <v>0.0282584</v>
      </c>
      <c r="I27" s="8">
        <v>0.1540882</v>
      </c>
      <c r="L27" t="s">
        <v>457</v>
      </c>
      <c r="M27" t="s">
        <v>458</v>
      </c>
      <c r="N27" t="s">
        <v>459</v>
      </c>
      <c r="O27" t="s">
        <v>460</v>
      </c>
      <c r="P27">
        <v>79</v>
      </c>
    </row>
    <row r="28" spans="1:9" ht="12.75">
      <c r="A28">
        <v>166</v>
      </c>
      <c r="B28" t="s">
        <v>83</v>
      </c>
      <c r="C28">
        <v>1965</v>
      </c>
      <c r="D28">
        <v>1965</v>
      </c>
      <c r="E28" s="8">
        <v>0.17617369669069474</v>
      </c>
      <c r="F28" s="5" t="s">
        <v>20</v>
      </c>
      <c r="G28" s="5" t="s">
        <v>7</v>
      </c>
      <c r="H28" s="8">
        <v>0.0111593</v>
      </c>
      <c r="I28" s="8">
        <v>0.0521833</v>
      </c>
    </row>
    <row r="29" spans="1:9" ht="12.75">
      <c r="A29">
        <v>147</v>
      </c>
      <c r="B29" t="s">
        <v>86</v>
      </c>
      <c r="C29">
        <v>1948</v>
      </c>
      <c r="D29">
        <v>1949</v>
      </c>
      <c r="E29" s="8">
        <v>0.1836841097728189</v>
      </c>
      <c r="F29" s="5" t="s">
        <v>5</v>
      </c>
      <c r="G29" s="5" t="s">
        <v>21</v>
      </c>
      <c r="H29" s="8">
        <v>0.0118022</v>
      </c>
      <c r="I29" s="8">
        <v>0.0524505</v>
      </c>
    </row>
    <row r="30" spans="1:9" ht="12.75">
      <c r="A30">
        <v>10</v>
      </c>
      <c r="B30" t="s">
        <v>87</v>
      </c>
      <c r="C30">
        <v>1848</v>
      </c>
      <c r="D30">
        <v>1848</v>
      </c>
      <c r="E30" s="8">
        <v>0.19477119476060417</v>
      </c>
      <c r="F30" s="5" t="s">
        <v>21</v>
      </c>
      <c r="G30" s="5" t="s">
        <v>7</v>
      </c>
      <c r="H30" s="8">
        <v>0.0183909</v>
      </c>
      <c r="I30" s="8">
        <v>0.0760322</v>
      </c>
    </row>
    <row r="31" spans="1:9" ht="12.75">
      <c r="A31">
        <v>202</v>
      </c>
      <c r="B31" t="s">
        <v>88</v>
      </c>
      <c r="C31">
        <v>1982</v>
      </c>
      <c r="D31">
        <v>1982</v>
      </c>
      <c r="E31" s="8">
        <v>0.22706536436795188</v>
      </c>
      <c r="F31" s="5" t="s">
        <v>21</v>
      </c>
      <c r="G31" s="5" t="s">
        <v>21</v>
      </c>
      <c r="H31" s="8">
        <v>0.0069185</v>
      </c>
      <c r="I31" s="8">
        <v>0.0235507</v>
      </c>
    </row>
    <row r="32" spans="1:9" ht="12.75">
      <c r="A32">
        <v>121</v>
      </c>
      <c r="B32" t="s">
        <v>161</v>
      </c>
      <c r="C32">
        <v>1931</v>
      </c>
      <c r="D32">
        <v>1933</v>
      </c>
      <c r="E32" s="8">
        <v>0.24698252729322523</v>
      </c>
      <c r="F32" s="5" t="s">
        <v>20</v>
      </c>
      <c r="G32" s="5" t="s">
        <v>20</v>
      </c>
      <c r="H32" s="8">
        <v>0.0411423</v>
      </c>
      <c r="I32" s="8">
        <v>0.1254375</v>
      </c>
    </row>
    <row r="33" spans="1:9" ht="12.75">
      <c r="A33">
        <v>19</v>
      </c>
      <c r="B33" t="s">
        <v>145</v>
      </c>
      <c r="C33">
        <v>1851</v>
      </c>
      <c r="D33">
        <v>1852</v>
      </c>
      <c r="E33" s="8">
        <v>0.26323867237008874</v>
      </c>
      <c r="F33" s="5" t="s">
        <v>21</v>
      </c>
      <c r="G33" s="5" t="s">
        <v>21</v>
      </c>
      <c r="H33" s="8">
        <v>0.0026585</v>
      </c>
      <c r="I33" s="8">
        <v>0.0074407</v>
      </c>
    </row>
    <row r="34" spans="1:9" ht="12.75">
      <c r="A34">
        <v>136</v>
      </c>
      <c r="B34" t="s">
        <v>106</v>
      </c>
      <c r="C34">
        <v>1939</v>
      </c>
      <c r="D34">
        <v>1939</v>
      </c>
      <c r="E34" s="8">
        <v>0.29928378531093486</v>
      </c>
      <c r="F34" s="5" t="s">
        <v>21</v>
      </c>
      <c r="G34" s="5" t="s">
        <v>21</v>
      </c>
      <c r="H34" s="8">
        <v>0.0590574</v>
      </c>
      <c r="I34" s="8">
        <v>0.1382717</v>
      </c>
    </row>
    <row r="35" spans="1:9" ht="12.75">
      <c r="A35">
        <v>100</v>
      </c>
      <c r="B35" t="s">
        <v>124</v>
      </c>
      <c r="C35">
        <v>1912</v>
      </c>
      <c r="D35">
        <v>1913</v>
      </c>
      <c r="E35" s="8">
        <v>0.3016588723197741</v>
      </c>
      <c r="F35" s="5" t="s">
        <v>20</v>
      </c>
      <c r="G35" s="5" t="s">
        <v>20</v>
      </c>
      <c r="H35" s="8">
        <v>0.0068374</v>
      </c>
      <c r="I35" s="8">
        <v>0.0158286</v>
      </c>
    </row>
    <row r="36" spans="1:9" ht="12.75">
      <c r="A36">
        <v>130</v>
      </c>
      <c r="B36" t="s">
        <v>78</v>
      </c>
      <c r="C36">
        <v>1937</v>
      </c>
      <c r="D36">
        <v>1941</v>
      </c>
      <c r="E36" s="8">
        <v>0.31298336616814787</v>
      </c>
      <c r="F36" s="5" t="s">
        <v>20</v>
      </c>
      <c r="G36" s="5" t="s">
        <v>9</v>
      </c>
      <c r="H36" s="8">
        <v>0.0534113</v>
      </c>
      <c r="I36" s="8">
        <v>0.1172409</v>
      </c>
    </row>
    <row r="37" spans="1:9" ht="12.75">
      <c r="A37">
        <v>115</v>
      </c>
      <c r="B37" t="s">
        <v>74</v>
      </c>
      <c r="C37">
        <v>1919</v>
      </c>
      <c r="D37">
        <v>1922</v>
      </c>
      <c r="E37" s="8">
        <v>0.3234648230988207</v>
      </c>
      <c r="F37" s="5" t="s">
        <v>21</v>
      </c>
      <c r="G37" s="5" t="s">
        <v>21</v>
      </c>
      <c r="H37" s="8">
        <v>0.0027839</v>
      </c>
      <c r="I37" s="8">
        <v>0.0058226</v>
      </c>
    </row>
    <row r="38" spans="1:9" ht="12.75">
      <c r="A38">
        <v>91</v>
      </c>
      <c r="B38" t="s">
        <v>104</v>
      </c>
      <c r="C38">
        <v>1907</v>
      </c>
      <c r="D38">
        <v>1907</v>
      </c>
      <c r="E38" s="8">
        <v>0.32402073732718895</v>
      </c>
      <c r="F38" s="5" t="s">
        <v>20</v>
      </c>
      <c r="G38" s="5" t="s">
        <v>20</v>
      </c>
      <c r="H38" s="8">
        <v>0.000225</v>
      </c>
      <c r="I38" s="8">
        <v>0.00046939999999999997</v>
      </c>
    </row>
    <row r="39" spans="1:9" ht="12.75">
      <c r="A39">
        <v>124</v>
      </c>
      <c r="B39" t="s">
        <v>162</v>
      </c>
      <c r="C39">
        <v>1932</v>
      </c>
      <c r="D39">
        <v>1935</v>
      </c>
      <c r="E39" s="8">
        <v>0.3309332335889284</v>
      </c>
      <c r="F39" s="5" t="s">
        <v>20</v>
      </c>
      <c r="G39" s="5" t="s">
        <v>20</v>
      </c>
      <c r="H39" s="8">
        <v>0.0003539</v>
      </c>
      <c r="I39" s="8">
        <v>0.0007155</v>
      </c>
    </row>
    <row r="40" spans="1:9" ht="12.75">
      <c r="A40">
        <v>97</v>
      </c>
      <c r="B40" t="s">
        <v>156</v>
      </c>
      <c r="C40">
        <v>1911</v>
      </c>
      <c r="D40">
        <v>1912</v>
      </c>
      <c r="E40" s="8">
        <v>0.35147417488902016</v>
      </c>
      <c r="F40" s="5" t="s">
        <v>21</v>
      </c>
      <c r="G40" s="5" t="s">
        <v>21</v>
      </c>
      <c r="H40" s="8">
        <v>0.0180282</v>
      </c>
      <c r="I40" s="8">
        <v>0.0332649</v>
      </c>
    </row>
    <row r="41" spans="1:9" ht="12.75">
      <c r="A41">
        <v>151</v>
      </c>
      <c r="B41" t="s">
        <v>109</v>
      </c>
      <c r="C41">
        <v>1950</v>
      </c>
      <c r="D41">
        <v>1953</v>
      </c>
      <c r="E41" s="8">
        <v>0.36052116384257077</v>
      </c>
      <c r="F41" s="5" t="s">
        <v>5</v>
      </c>
      <c r="G41" s="5" t="s">
        <v>7</v>
      </c>
      <c r="H41" s="8">
        <v>0.0026702</v>
      </c>
      <c r="I41" s="8">
        <v>0.0047363</v>
      </c>
    </row>
    <row r="42" spans="1:9" ht="12.75">
      <c r="A42">
        <v>103</v>
      </c>
      <c r="B42" t="s">
        <v>105</v>
      </c>
      <c r="C42">
        <v>1913</v>
      </c>
      <c r="D42">
        <v>1913</v>
      </c>
      <c r="E42" s="8">
        <v>0.3668945481468367</v>
      </c>
      <c r="F42" s="5" t="s">
        <v>20</v>
      </c>
      <c r="G42" s="5" t="s">
        <v>20</v>
      </c>
      <c r="H42" s="8">
        <v>0.0091181</v>
      </c>
      <c r="I42" s="8">
        <v>0.015734</v>
      </c>
    </row>
    <row r="43" spans="1:9" ht="12.75">
      <c r="A43">
        <v>125</v>
      </c>
      <c r="B43" t="s">
        <v>163</v>
      </c>
      <c r="C43">
        <v>1934</v>
      </c>
      <c r="D43">
        <v>1934</v>
      </c>
      <c r="E43" s="8">
        <v>0.3739313244569026</v>
      </c>
      <c r="F43" s="5" t="s">
        <v>20</v>
      </c>
      <c r="G43" s="5" t="s">
        <v>9</v>
      </c>
      <c r="H43" s="8">
        <v>0.0005336</v>
      </c>
      <c r="I43" s="8">
        <v>0.0008934</v>
      </c>
    </row>
    <row r="44" spans="1:9" ht="12.75">
      <c r="A44">
        <v>67</v>
      </c>
      <c r="B44" t="s">
        <v>151</v>
      </c>
      <c r="C44">
        <v>1884</v>
      </c>
      <c r="D44">
        <v>1885</v>
      </c>
      <c r="E44" s="8">
        <v>0.39199288643269303</v>
      </c>
      <c r="F44" s="5" t="s">
        <v>20</v>
      </c>
      <c r="G44" s="5" t="s">
        <v>20</v>
      </c>
      <c r="H44" s="8">
        <v>0.1045231</v>
      </c>
      <c r="I44" s="8">
        <v>0.1621223</v>
      </c>
    </row>
    <row r="45" spans="1:9" ht="12.75">
      <c r="A45">
        <v>175</v>
      </c>
      <c r="B45" t="s">
        <v>168</v>
      </c>
      <c r="C45">
        <v>1969</v>
      </c>
      <c r="D45">
        <v>1969</v>
      </c>
      <c r="E45" s="8">
        <v>0.4169141785211818</v>
      </c>
      <c r="F45" s="5" t="s">
        <v>21</v>
      </c>
      <c r="G45" s="5" t="s">
        <v>7</v>
      </c>
      <c r="H45" s="8">
        <v>0.0002667</v>
      </c>
      <c r="I45" s="8">
        <v>0.000373</v>
      </c>
    </row>
    <row r="46" spans="1:9" ht="12.75">
      <c r="A46">
        <v>199</v>
      </c>
      <c r="B46" t="s">
        <v>172</v>
      </c>
      <c r="C46">
        <v>1980</v>
      </c>
      <c r="D46">
        <v>1988</v>
      </c>
      <c r="E46" s="8">
        <v>0.41831632108688693</v>
      </c>
      <c r="F46" s="5" t="s">
        <v>5</v>
      </c>
      <c r="G46" s="5" t="s">
        <v>21</v>
      </c>
      <c r="H46" s="8">
        <v>0.0058809</v>
      </c>
      <c r="I46" s="8">
        <v>0.0081776</v>
      </c>
    </row>
    <row r="47" spans="1:9" ht="12.75">
      <c r="A47">
        <v>55</v>
      </c>
      <c r="B47" t="s">
        <v>100</v>
      </c>
      <c r="C47">
        <v>1866</v>
      </c>
      <c r="D47">
        <v>1866</v>
      </c>
      <c r="E47" s="8">
        <v>0.4583506418732344</v>
      </c>
      <c r="F47" s="5" t="s">
        <v>20</v>
      </c>
      <c r="G47" s="5" t="s">
        <v>20</v>
      </c>
      <c r="H47" s="8">
        <v>0.06631329999999999</v>
      </c>
      <c r="I47" s="8">
        <v>0.07836480000000001</v>
      </c>
    </row>
    <row r="48" spans="1:9" ht="12.75">
      <c r="A48">
        <v>58</v>
      </c>
      <c r="B48" t="s">
        <v>181</v>
      </c>
      <c r="C48">
        <v>1870</v>
      </c>
      <c r="D48">
        <v>1871</v>
      </c>
      <c r="E48" s="8">
        <v>0.47289574235243254</v>
      </c>
      <c r="F48" s="5" t="s">
        <v>20</v>
      </c>
      <c r="G48" s="5" t="s">
        <v>20</v>
      </c>
      <c r="H48" s="8">
        <v>0.11429629999999999</v>
      </c>
      <c r="I48" s="8">
        <v>0.1273982</v>
      </c>
    </row>
    <row r="49" spans="1:9" ht="12.75">
      <c r="A49">
        <v>83</v>
      </c>
      <c r="B49" t="s">
        <v>154</v>
      </c>
      <c r="C49">
        <v>1900</v>
      </c>
      <c r="D49">
        <v>1900</v>
      </c>
      <c r="E49" s="8">
        <v>0.4765747053323962</v>
      </c>
      <c r="F49" s="5" t="s">
        <v>20</v>
      </c>
      <c r="G49" s="5" t="s">
        <v>21</v>
      </c>
      <c r="H49" s="8">
        <v>0.1092385</v>
      </c>
      <c r="I49" s="8">
        <v>0.1199774</v>
      </c>
    </row>
    <row r="50" spans="1:9" ht="12.75">
      <c r="A50">
        <v>205</v>
      </c>
      <c r="B50" t="s">
        <v>173</v>
      </c>
      <c r="C50">
        <v>1982</v>
      </c>
      <c r="D50">
        <v>1982</v>
      </c>
      <c r="E50" s="8">
        <v>0.4783993989397966</v>
      </c>
      <c r="F50" s="5" t="s">
        <v>5</v>
      </c>
      <c r="G50" s="5" t="s">
        <v>7</v>
      </c>
      <c r="H50" s="8">
        <v>0.0034384</v>
      </c>
      <c r="I50" s="8">
        <v>0.0037489</v>
      </c>
    </row>
    <row r="51" spans="1:9" ht="12.75">
      <c r="A51">
        <v>60</v>
      </c>
      <c r="B51" t="s">
        <v>150</v>
      </c>
      <c r="C51">
        <v>1876</v>
      </c>
      <c r="D51">
        <v>1876</v>
      </c>
      <c r="E51" s="8">
        <v>0.47999297999297996</v>
      </c>
      <c r="F51" s="5" t="s">
        <v>20</v>
      </c>
      <c r="G51" s="5" t="s">
        <v>20</v>
      </c>
      <c r="H51" s="8">
        <v>0.0002735</v>
      </c>
      <c r="I51" s="8">
        <v>0.0002963</v>
      </c>
    </row>
    <row r="52" spans="1:9" ht="12.75">
      <c r="A52">
        <v>118</v>
      </c>
      <c r="B52" t="s">
        <v>160</v>
      </c>
      <c r="C52">
        <v>1929</v>
      </c>
      <c r="D52">
        <v>1929</v>
      </c>
      <c r="E52" s="8">
        <v>0.5136691288496333</v>
      </c>
      <c r="F52" s="5" t="s">
        <v>20</v>
      </c>
      <c r="G52" s="5" t="s">
        <v>9</v>
      </c>
      <c r="H52" s="8">
        <v>0.1337485</v>
      </c>
      <c r="I52" s="8">
        <v>0.1266302</v>
      </c>
    </row>
    <row r="53" spans="1:9" ht="12.75">
      <c r="A53">
        <v>70</v>
      </c>
      <c r="B53" t="s">
        <v>152</v>
      </c>
      <c r="C53">
        <v>1885</v>
      </c>
      <c r="D53">
        <v>1885</v>
      </c>
      <c r="E53" s="8">
        <v>0.516368240188099</v>
      </c>
      <c r="F53" s="5" t="s">
        <v>21</v>
      </c>
      <c r="G53" s="5" t="s">
        <v>21</v>
      </c>
      <c r="H53" s="8">
        <v>0.0002855</v>
      </c>
      <c r="I53" s="8">
        <v>0.0002674</v>
      </c>
    </row>
    <row r="54" spans="1:9" ht="12.75">
      <c r="A54">
        <v>88</v>
      </c>
      <c r="B54" t="s">
        <v>103</v>
      </c>
      <c r="C54">
        <v>1906</v>
      </c>
      <c r="D54">
        <v>1906</v>
      </c>
      <c r="E54" s="8">
        <v>0.5425877422734415</v>
      </c>
      <c r="F54" s="5" t="s">
        <v>20</v>
      </c>
      <c r="G54" s="5" t="s">
        <v>7</v>
      </c>
      <c r="H54" s="8">
        <v>0.0005179</v>
      </c>
      <c r="I54" s="8">
        <v>0.0004366</v>
      </c>
    </row>
    <row r="55" spans="1:9" ht="12.75">
      <c r="A55">
        <v>37</v>
      </c>
      <c r="B55" t="s">
        <v>148</v>
      </c>
      <c r="C55">
        <v>1860</v>
      </c>
      <c r="D55">
        <v>1861</v>
      </c>
      <c r="E55" s="8">
        <v>0.64720071982782</v>
      </c>
      <c r="F55" s="5" t="s">
        <v>20</v>
      </c>
      <c r="G55" s="5" t="s">
        <v>20</v>
      </c>
      <c r="H55" s="8">
        <v>0.0286275</v>
      </c>
      <c r="I55" s="8">
        <v>0.0156053</v>
      </c>
    </row>
    <row r="56" spans="1:9" ht="12.75">
      <c r="A56">
        <v>190</v>
      </c>
      <c r="B56" t="s">
        <v>115</v>
      </c>
      <c r="C56">
        <v>1978</v>
      </c>
      <c r="D56">
        <v>1979</v>
      </c>
      <c r="E56" s="8">
        <v>0.6576725820360368</v>
      </c>
      <c r="F56" s="5" t="s">
        <v>21</v>
      </c>
      <c r="G56" s="5" t="s">
        <v>21</v>
      </c>
      <c r="H56" s="8">
        <v>0.0028981</v>
      </c>
      <c r="I56" s="8">
        <v>0.0015085</v>
      </c>
    </row>
    <row r="57" spans="1:9" ht="12.75">
      <c r="A57">
        <v>85</v>
      </c>
      <c r="B57" t="s">
        <v>155</v>
      </c>
      <c r="C57">
        <v>1904</v>
      </c>
      <c r="D57">
        <v>1905</v>
      </c>
      <c r="E57" s="8">
        <v>0.6749071389744519</v>
      </c>
      <c r="F57" s="5" t="s">
        <v>21</v>
      </c>
      <c r="G57" s="5" t="s">
        <v>21</v>
      </c>
      <c r="H57" s="8">
        <v>0.1132343</v>
      </c>
      <c r="I57" s="8">
        <v>0.0545433</v>
      </c>
    </row>
    <row r="58" spans="1:9" ht="12.75">
      <c r="A58">
        <v>160</v>
      </c>
      <c r="B58" t="s">
        <v>166</v>
      </c>
      <c r="C58">
        <v>1962</v>
      </c>
      <c r="D58">
        <v>1962</v>
      </c>
      <c r="E58" s="8">
        <v>0.6784134036478943</v>
      </c>
      <c r="F58" s="5" t="s">
        <v>20</v>
      </c>
      <c r="G58" s="5" t="s">
        <v>20</v>
      </c>
      <c r="H58" s="8">
        <v>0.1038925</v>
      </c>
      <c r="I58" s="8">
        <v>0.0492479</v>
      </c>
    </row>
    <row r="59" spans="1:9" ht="12.75">
      <c r="A59">
        <v>4</v>
      </c>
      <c r="B59" t="s">
        <v>142</v>
      </c>
      <c r="C59">
        <v>1828</v>
      </c>
      <c r="D59">
        <v>1829</v>
      </c>
      <c r="E59" s="8">
        <v>0.7285187792059701</v>
      </c>
      <c r="F59" s="5" t="s">
        <v>20</v>
      </c>
      <c r="G59" s="5" t="s">
        <v>20</v>
      </c>
      <c r="H59" s="8">
        <v>0.1525648</v>
      </c>
      <c r="I59" s="8">
        <v>0.056853</v>
      </c>
    </row>
    <row r="60" spans="1:9" ht="12.75">
      <c r="A60">
        <v>64</v>
      </c>
      <c r="B60" t="s">
        <v>123</v>
      </c>
      <c r="C60">
        <v>1879</v>
      </c>
      <c r="D60">
        <v>1883</v>
      </c>
      <c r="E60" s="8">
        <v>0.7307064774025127</v>
      </c>
      <c r="F60" s="5" t="s">
        <v>20</v>
      </c>
      <c r="G60" s="5" t="s">
        <v>20</v>
      </c>
      <c r="H60" s="8">
        <v>0.0017914</v>
      </c>
      <c r="I60" s="8">
        <v>0.0006602</v>
      </c>
    </row>
    <row r="61" spans="1:9" ht="12.75">
      <c r="A61">
        <v>133</v>
      </c>
      <c r="B61" t="s">
        <v>165</v>
      </c>
      <c r="C61">
        <v>1938</v>
      </c>
      <c r="D61">
        <v>1938</v>
      </c>
      <c r="E61" s="8">
        <v>0.7355863796809609</v>
      </c>
      <c r="F61" s="5" t="s">
        <v>21</v>
      </c>
      <c r="G61" s="5" t="s">
        <v>7</v>
      </c>
      <c r="H61" s="8">
        <v>0.1643592</v>
      </c>
      <c r="I61" s="8">
        <v>0.0590805</v>
      </c>
    </row>
    <row r="62" spans="1:9" ht="12.75">
      <c r="A62">
        <v>22</v>
      </c>
      <c r="B62" t="s">
        <v>96</v>
      </c>
      <c r="C62">
        <v>1853</v>
      </c>
      <c r="D62">
        <v>1856</v>
      </c>
      <c r="E62" s="8">
        <v>0.7418363456279363</v>
      </c>
      <c r="F62" s="5" t="s">
        <v>21</v>
      </c>
      <c r="G62" s="5" t="s">
        <v>21</v>
      </c>
      <c r="H62" s="8">
        <v>0.1354154</v>
      </c>
      <c r="I62" s="8">
        <v>0.0471254</v>
      </c>
    </row>
    <row r="63" spans="1:9" ht="12.75">
      <c r="A63">
        <v>43</v>
      </c>
      <c r="B63" t="s">
        <v>149</v>
      </c>
      <c r="C63">
        <v>1863</v>
      </c>
      <c r="D63">
        <v>1863</v>
      </c>
      <c r="E63" s="8">
        <v>0.7650384651033459</v>
      </c>
      <c r="F63" s="5" t="s">
        <v>20</v>
      </c>
      <c r="G63" s="5" t="s">
        <v>20</v>
      </c>
      <c r="H63" s="8">
        <v>0.0008254</v>
      </c>
      <c r="I63" s="8">
        <v>0.0002535</v>
      </c>
    </row>
    <row r="64" spans="1:9" ht="12.75">
      <c r="A64">
        <v>109</v>
      </c>
      <c r="B64" t="s">
        <v>157</v>
      </c>
      <c r="C64">
        <v>1919</v>
      </c>
      <c r="D64">
        <v>1920</v>
      </c>
      <c r="E64" s="8">
        <v>0.7706129001955611</v>
      </c>
      <c r="F64" s="5" t="s">
        <v>21</v>
      </c>
      <c r="G64" s="5" t="s">
        <v>21</v>
      </c>
      <c r="H64" s="8">
        <v>0.0631666</v>
      </c>
      <c r="I64" s="8">
        <v>0.0188027</v>
      </c>
    </row>
    <row r="65" spans="1:9" ht="12.75">
      <c r="A65">
        <v>211</v>
      </c>
      <c r="B65" t="s">
        <v>116</v>
      </c>
      <c r="C65">
        <v>1990</v>
      </c>
      <c r="D65">
        <v>1991</v>
      </c>
      <c r="E65" s="8">
        <v>0.7805092240045198</v>
      </c>
      <c r="F65" s="5" t="s">
        <v>21</v>
      </c>
      <c r="G65" s="5" t="s">
        <v>21</v>
      </c>
      <c r="H65" s="8">
        <v>0.0127095</v>
      </c>
      <c r="I65" s="8">
        <v>0.0035741</v>
      </c>
    </row>
    <row r="66" spans="1:9" ht="12.75">
      <c r="A66">
        <v>172</v>
      </c>
      <c r="B66" t="s">
        <v>167</v>
      </c>
      <c r="C66">
        <v>1969</v>
      </c>
      <c r="D66">
        <v>1970</v>
      </c>
      <c r="E66" s="8">
        <v>0.7869404082593094</v>
      </c>
      <c r="F66" s="5" t="s">
        <v>5</v>
      </c>
      <c r="G66" s="5" t="s">
        <v>7</v>
      </c>
      <c r="H66" s="8">
        <v>0.0066886</v>
      </c>
      <c r="I66" s="8">
        <v>0.0018109</v>
      </c>
    </row>
    <row r="67" spans="1:9" ht="12.75">
      <c r="A67">
        <v>61</v>
      </c>
      <c r="B67" t="s">
        <v>142</v>
      </c>
      <c r="C67">
        <v>1877</v>
      </c>
      <c r="D67">
        <v>1878</v>
      </c>
      <c r="E67" s="8">
        <v>0.7969822950027192</v>
      </c>
      <c r="F67" s="5" t="s">
        <v>20</v>
      </c>
      <c r="G67" s="5" t="s">
        <v>20</v>
      </c>
      <c r="H67" s="8">
        <v>0.1318926</v>
      </c>
      <c r="I67" s="8">
        <v>0.0335974</v>
      </c>
    </row>
    <row r="68" spans="1:9" ht="12.75">
      <c r="A68">
        <v>181</v>
      </c>
      <c r="B68" t="s">
        <v>114</v>
      </c>
      <c r="C68">
        <v>1973</v>
      </c>
      <c r="D68">
        <v>1973</v>
      </c>
      <c r="E68" s="8">
        <v>0.8019412097638516</v>
      </c>
      <c r="F68" s="5" t="s">
        <v>21</v>
      </c>
      <c r="G68" s="5" t="s">
        <v>7</v>
      </c>
      <c r="H68" s="8">
        <v>0.0133188</v>
      </c>
      <c r="I68" s="8">
        <v>0.0032894</v>
      </c>
    </row>
    <row r="69" spans="1:9" ht="12.75">
      <c r="A69">
        <v>157</v>
      </c>
      <c r="B69" t="s">
        <v>112</v>
      </c>
      <c r="C69">
        <v>1956</v>
      </c>
      <c r="D69">
        <v>1956</v>
      </c>
      <c r="E69" s="8">
        <v>0.8147506168212625</v>
      </c>
      <c r="F69" s="5" t="s">
        <v>21</v>
      </c>
      <c r="G69" s="5" t="s">
        <v>21</v>
      </c>
      <c r="H69" s="8">
        <v>0.0052175</v>
      </c>
      <c r="I69" s="8">
        <v>0.0011863</v>
      </c>
    </row>
    <row r="70" spans="1:9" ht="12.75">
      <c r="A70">
        <v>7</v>
      </c>
      <c r="B70" t="s">
        <v>143</v>
      </c>
      <c r="C70">
        <v>1846</v>
      </c>
      <c r="D70">
        <v>1848</v>
      </c>
      <c r="E70" s="8">
        <v>0.8218463744627437</v>
      </c>
      <c r="F70" s="5" t="s">
        <v>20</v>
      </c>
      <c r="G70" s="5" t="s">
        <v>20</v>
      </c>
      <c r="H70" s="8">
        <v>0.0827573</v>
      </c>
      <c r="I70" s="8">
        <v>0.0179395</v>
      </c>
    </row>
    <row r="71" spans="1:9" ht="12.75">
      <c r="A71">
        <v>49</v>
      </c>
      <c r="B71" t="s">
        <v>122</v>
      </c>
      <c r="C71">
        <v>1864</v>
      </c>
      <c r="D71">
        <v>1870</v>
      </c>
      <c r="E71" s="8">
        <v>0.8222739272450669</v>
      </c>
      <c r="F71" s="5" t="s">
        <v>20</v>
      </c>
      <c r="G71" s="5" t="s">
        <v>20</v>
      </c>
      <c r="H71" s="8">
        <v>0.0055131</v>
      </c>
      <c r="I71" s="8">
        <v>0.0011916</v>
      </c>
    </row>
    <row r="72" spans="1:9" ht="12.75">
      <c r="A72">
        <v>112</v>
      </c>
      <c r="B72" t="s">
        <v>125</v>
      </c>
      <c r="C72">
        <v>1919</v>
      </c>
      <c r="D72">
        <v>1919</v>
      </c>
      <c r="E72" s="8">
        <v>0.8248436972145479</v>
      </c>
      <c r="F72" s="5" t="s">
        <v>20</v>
      </c>
      <c r="G72" s="5" t="s">
        <v>20</v>
      </c>
      <c r="H72" s="8">
        <v>0.0178238</v>
      </c>
      <c r="I72" s="8">
        <v>0.0037849</v>
      </c>
    </row>
    <row r="73" spans="1:9" ht="12.75">
      <c r="A73">
        <v>82</v>
      </c>
      <c r="B73" t="s">
        <v>102</v>
      </c>
      <c r="C73">
        <v>1900</v>
      </c>
      <c r="D73">
        <v>1900</v>
      </c>
      <c r="E73" s="8">
        <v>0.828197056718968</v>
      </c>
      <c r="F73" s="5" t="s">
        <v>20</v>
      </c>
      <c r="G73" s="5" t="s">
        <v>20</v>
      </c>
      <c r="H73" s="8">
        <v>0.5783657</v>
      </c>
      <c r="I73" s="8">
        <v>0.1199774</v>
      </c>
    </row>
    <row r="74" spans="1:9" ht="12.75">
      <c r="A74">
        <v>1</v>
      </c>
      <c r="B74" t="s">
        <v>141</v>
      </c>
      <c r="C74">
        <v>1823</v>
      </c>
      <c r="D74">
        <v>1823</v>
      </c>
      <c r="E74" s="8">
        <v>0.8294401951354046</v>
      </c>
      <c r="F74" s="5" t="s">
        <v>20</v>
      </c>
      <c r="G74" s="5" t="s">
        <v>20</v>
      </c>
      <c r="H74" s="8">
        <v>0.1467643</v>
      </c>
      <c r="I74" s="8">
        <v>0.0301795</v>
      </c>
    </row>
    <row r="75" spans="1:9" ht="12.75">
      <c r="A75">
        <v>169</v>
      </c>
      <c r="B75" t="s">
        <v>127</v>
      </c>
      <c r="C75">
        <v>1967</v>
      </c>
      <c r="D75">
        <v>1967</v>
      </c>
      <c r="E75" s="8">
        <v>0.8473669278705525</v>
      </c>
      <c r="F75" s="5" t="s">
        <v>21</v>
      </c>
      <c r="G75" s="5" t="s">
        <v>21</v>
      </c>
      <c r="H75" s="8">
        <v>0.0086617</v>
      </c>
      <c r="I75" s="8">
        <v>0.0015602</v>
      </c>
    </row>
    <row r="76" spans="1:9" ht="12.75">
      <c r="A76">
        <v>148</v>
      </c>
      <c r="B76" t="s">
        <v>126</v>
      </c>
      <c r="C76">
        <v>1948</v>
      </c>
      <c r="D76">
        <v>1948</v>
      </c>
      <c r="E76" s="8">
        <v>0.8511948626171176</v>
      </c>
      <c r="F76" s="5" t="s">
        <v>21</v>
      </c>
      <c r="G76" s="5" t="s">
        <v>21</v>
      </c>
      <c r="H76" s="8">
        <v>0.0080855</v>
      </c>
      <c r="I76" s="8">
        <v>0.0014135</v>
      </c>
    </row>
    <row r="77" spans="1:9" ht="12.75">
      <c r="A77">
        <v>178</v>
      </c>
      <c r="B77" t="s">
        <v>169</v>
      </c>
      <c r="C77">
        <v>1971</v>
      </c>
      <c r="D77">
        <v>1971</v>
      </c>
      <c r="E77" s="8">
        <v>0.8598971805483704</v>
      </c>
      <c r="F77" s="5" t="s">
        <v>20</v>
      </c>
      <c r="G77" s="5" t="s">
        <v>20</v>
      </c>
      <c r="H77" s="8">
        <v>0.0531898</v>
      </c>
      <c r="I77" s="8">
        <v>0.0086662</v>
      </c>
    </row>
    <row r="78" spans="1:9" ht="12.75">
      <c r="A78">
        <v>34</v>
      </c>
      <c r="B78" t="s">
        <v>147</v>
      </c>
      <c r="C78">
        <v>1860</v>
      </c>
      <c r="D78">
        <v>1860</v>
      </c>
      <c r="E78" s="8">
        <v>0.8617575609800151</v>
      </c>
      <c r="F78" s="5" t="s">
        <v>20</v>
      </c>
      <c r="G78" s="5" t="s">
        <v>20</v>
      </c>
      <c r="H78" s="8">
        <v>0.0286275</v>
      </c>
      <c r="I78" s="8">
        <v>0.0045924</v>
      </c>
    </row>
    <row r="79" spans="1:9" ht="12.75">
      <c r="A79">
        <v>187</v>
      </c>
      <c r="B79" t="s">
        <v>170</v>
      </c>
      <c r="C79">
        <v>1975</v>
      </c>
      <c r="D79">
        <v>1979</v>
      </c>
      <c r="E79" s="8">
        <v>0.8918309050830214</v>
      </c>
      <c r="F79" s="5" t="s">
        <v>20</v>
      </c>
      <c r="G79" s="5" t="s">
        <v>20</v>
      </c>
      <c r="H79" s="8">
        <v>0.0068374</v>
      </c>
      <c r="I79" s="8">
        <v>0.0008293</v>
      </c>
    </row>
    <row r="80" spans="1:9" ht="12.75">
      <c r="A80">
        <v>208</v>
      </c>
      <c r="B80" t="s">
        <v>171</v>
      </c>
      <c r="C80">
        <v>1987</v>
      </c>
      <c r="D80">
        <v>1987</v>
      </c>
      <c r="E80" s="8">
        <v>0.8930262159086979</v>
      </c>
      <c r="F80" s="5" t="s">
        <v>5</v>
      </c>
      <c r="G80" s="5" t="s">
        <v>7</v>
      </c>
      <c r="H80" s="8">
        <v>0.1084675</v>
      </c>
      <c r="I80" s="8">
        <v>0.0129931</v>
      </c>
    </row>
    <row r="81" spans="1:9" ht="12.75">
      <c r="A81">
        <v>13</v>
      </c>
      <c r="B81" t="s">
        <v>144</v>
      </c>
      <c r="C81">
        <v>1848</v>
      </c>
      <c r="D81">
        <v>1848</v>
      </c>
      <c r="E81" s="8">
        <v>0.8940127900037573</v>
      </c>
      <c r="F81" s="5" t="s">
        <v>20</v>
      </c>
      <c r="G81" s="5" t="s">
        <v>8</v>
      </c>
      <c r="H81" s="8">
        <v>0.0485381</v>
      </c>
      <c r="I81" s="8">
        <v>0.0057543</v>
      </c>
    </row>
    <row r="82" spans="1:9" ht="12.75">
      <c r="A82">
        <v>139</v>
      </c>
      <c r="B82" t="s">
        <v>107</v>
      </c>
      <c r="C82">
        <v>1939</v>
      </c>
      <c r="D82">
        <v>1945</v>
      </c>
      <c r="E82" s="8">
        <v>0.9067031136156358</v>
      </c>
      <c r="F82" s="5" t="s">
        <v>21</v>
      </c>
      <c r="G82" s="5" t="s">
        <v>21</v>
      </c>
      <c r="H82" s="8">
        <v>0.1779559</v>
      </c>
      <c r="I82" s="8">
        <v>0.0183111</v>
      </c>
    </row>
    <row r="83" spans="1:9" ht="12.75">
      <c r="A83">
        <v>31</v>
      </c>
      <c r="B83" t="s">
        <v>146</v>
      </c>
      <c r="C83">
        <v>1859</v>
      </c>
      <c r="D83">
        <v>1860</v>
      </c>
      <c r="E83" s="8">
        <v>0.9081070244114609</v>
      </c>
      <c r="F83" s="5" t="s">
        <v>20</v>
      </c>
      <c r="G83" s="5" t="s">
        <v>20</v>
      </c>
      <c r="H83" s="8">
        <v>0.0267245</v>
      </c>
      <c r="I83" s="8">
        <v>0.0027043</v>
      </c>
    </row>
    <row r="84" spans="1:9" ht="12.75">
      <c r="A84">
        <v>116</v>
      </c>
      <c r="B84" t="s">
        <v>158</v>
      </c>
      <c r="C84">
        <v>1919</v>
      </c>
      <c r="D84">
        <v>1921</v>
      </c>
      <c r="E84" s="8">
        <v>0.9132831930895823</v>
      </c>
      <c r="F84" s="5" t="s">
        <v>5</v>
      </c>
      <c r="G84" s="5" t="s">
        <v>21</v>
      </c>
      <c r="H84" s="8">
        <v>0.0613224</v>
      </c>
      <c r="I84" s="8">
        <v>0.0058226</v>
      </c>
    </row>
    <row r="85" spans="1:9" ht="12.75">
      <c r="A85">
        <v>79</v>
      </c>
      <c r="B85" t="s">
        <v>153</v>
      </c>
      <c r="C85">
        <v>1898</v>
      </c>
      <c r="D85">
        <v>1898</v>
      </c>
      <c r="E85" s="8">
        <v>0.9205303952879911</v>
      </c>
      <c r="F85" s="5" t="s">
        <v>20</v>
      </c>
      <c r="G85" s="5" t="s">
        <v>20</v>
      </c>
      <c r="H85" s="8">
        <v>0.1970619</v>
      </c>
      <c r="I85" s="8">
        <v>0.0170124</v>
      </c>
    </row>
    <row r="86" spans="1:9" ht="12.75">
      <c r="A86">
        <v>94</v>
      </c>
      <c r="B86" t="s">
        <v>146</v>
      </c>
      <c r="C86">
        <v>1909</v>
      </c>
      <c r="D86">
        <v>1910</v>
      </c>
      <c r="E86" s="8">
        <v>0.9221056375600214</v>
      </c>
      <c r="F86" s="5" t="s">
        <v>20</v>
      </c>
      <c r="G86" s="5" t="s">
        <v>20</v>
      </c>
      <c r="H86" s="8">
        <v>0.014518</v>
      </c>
      <c r="I86" s="8">
        <v>0.0012264</v>
      </c>
    </row>
    <row r="87" spans="1:9" ht="12.75">
      <c r="A87">
        <v>127</v>
      </c>
      <c r="B87" t="s">
        <v>164</v>
      </c>
      <c r="C87">
        <v>1935</v>
      </c>
      <c r="D87">
        <v>1936</v>
      </c>
      <c r="E87" s="8">
        <v>0.9228420320211695</v>
      </c>
      <c r="F87" s="5" t="s">
        <v>20</v>
      </c>
      <c r="G87" s="5" t="s">
        <v>21</v>
      </c>
      <c r="H87" s="8">
        <v>0.0511954</v>
      </c>
      <c r="I87" s="8">
        <v>0.0042804</v>
      </c>
    </row>
    <row r="88" spans="1:9" ht="12.75">
      <c r="A88">
        <v>52</v>
      </c>
      <c r="B88" t="s">
        <v>97</v>
      </c>
      <c r="C88">
        <v>1865</v>
      </c>
      <c r="D88">
        <v>1866</v>
      </c>
      <c r="E88" s="8">
        <v>0.9288763259582288</v>
      </c>
      <c r="F88" s="5" t="s">
        <v>21</v>
      </c>
      <c r="G88" s="5" t="s">
        <v>7</v>
      </c>
      <c r="H88" s="8">
        <v>0.0211298</v>
      </c>
      <c r="I88" s="8">
        <v>0.0016179</v>
      </c>
    </row>
    <row r="89" spans="1:9" ht="12.75">
      <c r="A89">
        <v>193</v>
      </c>
      <c r="B89" t="s">
        <v>171</v>
      </c>
      <c r="C89">
        <v>1979</v>
      </c>
      <c r="D89">
        <v>1979</v>
      </c>
      <c r="E89" s="8">
        <v>0.9294567425353907</v>
      </c>
      <c r="F89" s="5" t="s">
        <v>20</v>
      </c>
      <c r="G89" s="5" t="s">
        <v>20</v>
      </c>
      <c r="H89" s="8">
        <v>0.1179594</v>
      </c>
      <c r="I89" s="8">
        <v>0.0089528</v>
      </c>
    </row>
    <row r="90" spans="1:9" ht="12.75">
      <c r="A90">
        <v>16</v>
      </c>
      <c r="B90" t="s">
        <v>57</v>
      </c>
      <c r="C90">
        <v>1849</v>
      </c>
      <c r="D90">
        <v>1849</v>
      </c>
      <c r="E90" s="8">
        <v>0.9444086844946271</v>
      </c>
      <c r="F90" s="5" t="s">
        <v>20</v>
      </c>
      <c r="G90" s="5" t="s">
        <v>20</v>
      </c>
      <c r="H90" s="8">
        <v>0.1113608</v>
      </c>
      <c r="I90" s="8">
        <v>0.0065551</v>
      </c>
    </row>
    <row r="91" spans="1:9" ht="12.75">
      <c r="A91">
        <v>117</v>
      </c>
      <c r="B91" t="s">
        <v>159</v>
      </c>
      <c r="C91">
        <v>1920</v>
      </c>
      <c r="D91">
        <v>1920</v>
      </c>
      <c r="E91" s="8">
        <v>0.9480555739747397</v>
      </c>
      <c r="F91" s="5" t="s">
        <v>20</v>
      </c>
      <c r="G91" s="5" t="s">
        <v>20</v>
      </c>
      <c r="H91" s="8">
        <v>0.0271653</v>
      </c>
      <c r="I91" s="8">
        <v>0.0014884</v>
      </c>
    </row>
    <row r="92" spans="1:9" ht="12.75">
      <c r="A92">
        <v>40</v>
      </c>
      <c r="B92" t="s">
        <v>64</v>
      </c>
      <c r="C92">
        <v>1862</v>
      </c>
      <c r="D92">
        <v>1867</v>
      </c>
      <c r="E92" s="8">
        <v>0.9531609277994941</v>
      </c>
      <c r="F92" s="5" t="s">
        <v>21</v>
      </c>
      <c r="G92" s="5" t="s">
        <v>21</v>
      </c>
      <c r="H92" s="8">
        <v>0.1061196</v>
      </c>
      <c r="I92" s="8">
        <v>0.0052148</v>
      </c>
    </row>
    <row r="93" spans="1:9" ht="12.75">
      <c r="A93">
        <v>46</v>
      </c>
      <c r="B93" t="s">
        <v>66</v>
      </c>
      <c r="C93">
        <v>1864</v>
      </c>
      <c r="D93">
        <v>1864</v>
      </c>
      <c r="E93" s="8">
        <v>0.9688964742707553</v>
      </c>
      <c r="F93" s="5" t="s">
        <v>20</v>
      </c>
      <c r="G93" s="5" t="s">
        <v>9</v>
      </c>
      <c r="H93" s="8">
        <v>0.09645190000000001</v>
      </c>
      <c r="I93" s="8">
        <v>0.0030963</v>
      </c>
    </row>
    <row r="94" spans="1:9" ht="12.75">
      <c r="A94">
        <v>154</v>
      </c>
      <c r="B94" t="s">
        <v>62</v>
      </c>
      <c r="C94">
        <v>1956</v>
      </c>
      <c r="D94">
        <v>1956</v>
      </c>
      <c r="E94" s="8">
        <v>0.9713255800154276</v>
      </c>
      <c r="F94" s="5" t="s">
        <v>20</v>
      </c>
      <c r="G94" s="5" t="s">
        <v>20</v>
      </c>
      <c r="H94" s="8">
        <v>0.1702454</v>
      </c>
      <c r="I94" s="8">
        <v>0.0050258</v>
      </c>
    </row>
    <row r="95" spans="1:9" ht="12.75">
      <c r="A95">
        <v>106</v>
      </c>
      <c r="B95" t="s">
        <v>59</v>
      </c>
      <c r="C95">
        <v>1914</v>
      </c>
      <c r="D95">
        <v>1918</v>
      </c>
      <c r="E95" s="8">
        <v>0.9731086037636831</v>
      </c>
      <c r="F95" s="5" t="s">
        <v>21</v>
      </c>
      <c r="G95" s="5" t="s">
        <v>21</v>
      </c>
      <c r="H95" s="8">
        <v>0.0682371</v>
      </c>
      <c r="I95" s="8">
        <v>0.0018857</v>
      </c>
    </row>
    <row r="96" spans="1:9" ht="12.75">
      <c r="A96">
        <v>72</v>
      </c>
      <c r="B96" t="s">
        <v>54</v>
      </c>
      <c r="C96">
        <v>1893</v>
      </c>
      <c r="D96">
        <v>1893</v>
      </c>
      <c r="E96" s="8">
        <v>0.9751782296490444</v>
      </c>
      <c r="F96" s="5" t="s">
        <v>20</v>
      </c>
      <c r="G96" s="5" t="s">
        <v>20</v>
      </c>
      <c r="H96" s="8">
        <v>0.0946154</v>
      </c>
      <c r="I96" s="8">
        <v>0.0024083</v>
      </c>
    </row>
    <row r="97" spans="1:9" ht="12.75">
      <c r="A97">
        <v>25</v>
      </c>
      <c r="B97" t="s">
        <v>52</v>
      </c>
      <c r="C97">
        <v>1856</v>
      </c>
      <c r="D97">
        <v>1857</v>
      </c>
      <c r="E97" s="8">
        <v>0.980779417203299</v>
      </c>
      <c r="F97" s="5" t="s">
        <v>20</v>
      </c>
      <c r="G97" s="5" t="s">
        <v>20</v>
      </c>
      <c r="H97" s="8">
        <v>0.2956996</v>
      </c>
      <c r="I97" s="8">
        <v>0.0057949</v>
      </c>
    </row>
    <row r="98" spans="1:9" ht="12.75">
      <c r="A98">
        <v>65</v>
      </c>
      <c r="B98" t="s">
        <v>49</v>
      </c>
      <c r="C98">
        <v>1882</v>
      </c>
      <c r="D98">
        <v>1882</v>
      </c>
      <c r="E98" s="8">
        <v>0.9810956784759003</v>
      </c>
      <c r="F98" s="5" t="s">
        <v>20</v>
      </c>
      <c r="G98" s="5" t="s">
        <v>20</v>
      </c>
      <c r="H98" s="8">
        <v>0.2116762</v>
      </c>
      <c r="I98" s="8">
        <v>0.0040787</v>
      </c>
    </row>
    <row r="99" spans="1:9" ht="12.75">
      <c r="A99">
        <v>184</v>
      </c>
      <c r="B99" t="s">
        <v>46</v>
      </c>
      <c r="C99">
        <v>1974</v>
      </c>
      <c r="D99">
        <v>1974</v>
      </c>
      <c r="E99" s="8">
        <v>0.9834900895643</v>
      </c>
      <c r="F99" s="5" t="s">
        <v>20</v>
      </c>
      <c r="G99" s="5" t="s">
        <v>20</v>
      </c>
      <c r="H99" s="8">
        <v>0.0087627</v>
      </c>
      <c r="I99" s="8">
        <v>0.0001471</v>
      </c>
    </row>
    <row r="100" spans="1:9" ht="12.75">
      <c r="A100">
        <v>142</v>
      </c>
      <c r="B100" t="s">
        <v>42</v>
      </c>
      <c r="C100">
        <v>1939</v>
      </c>
      <c r="D100">
        <v>1940</v>
      </c>
      <c r="E100" s="8">
        <v>0.9871800002572719</v>
      </c>
      <c r="F100" s="5" t="s">
        <v>20</v>
      </c>
      <c r="G100" s="5" t="s">
        <v>20</v>
      </c>
      <c r="H100" s="8">
        <v>0.1381359</v>
      </c>
      <c r="I100" s="8">
        <v>0.0017939</v>
      </c>
    </row>
  </sheetData>
  <mergeCells count="4">
    <mergeCell ref="A1:F1"/>
    <mergeCell ref="A2:F2"/>
    <mergeCell ref="A8:F8"/>
    <mergeCell ref="A13:F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N92"/>
  <sheetViews>
    <sheetView zoomScale="75" zoomScaleNormal="75" workbookViewId="0" topLeftCell="A1">
      <selection activeCell="F1" sqref="F1"/>
    </sheetView>
  </sheetViews>
  <sheetFormatPr defaultColWidth="9.140625" defaultRowHeight="12.75"/>
  <cols>
    <col min="2" max="2" width="3.00390625" style="0" customWidth="1"/>
    <col min="3" max="3" width="2.8515625" style="0" customWidth="1"/>
    <col min="5" max="5" width="3.00390625" style="0" customWidth="1"/>
  </cols>
  <sheetData>
    <row r="1" spans="1:5" ht="30.75" customHeight="1">
      <c r="A1" s="206" t="s">
        <v>373</v>
      </c>
      <c r="B1" s="207"/>
      <c r="C1" s="208"/>
      <c r="D1" s="208"/>
      <c r="E1" s="208"/>
    </row>
    <row r="2" spans="1:5" ht="12.75">
      <c r="A2" s="164"/>
      <c r="B2" s="209"/>
      <c r="C2" s="171"/>
      <c r="D2" s="171"/>
      <c r="E2" s="172"/>
    </row>
    <row r="3" spans="1:5" ht="12.75">
      <c r="A3" s="29" t="s">
        <v>2</v>
      </c>
      <c r="B3" s="30"/>
      <c r="C3" s="136"/>
      <c r="D3" s="29" t="s">
        <v>6</v>
      </c>
      <c r="E3" s="30"/>
    </row>
    <row r="4" spans="1:5" ht="12.75">
      <c r="A4" s="30" t="s">
        <v>13</v>
      </c>
      <c r="B4" s="33">
        <v>6</v>
      </c>
      <c r="C4" s="137"/>
      <c r="D4" s="30" t="s">
        <v>13</v>
      </c>
      <c r="E4" s="33">
        <v>3</v>
      </c>
    </row>
    <row r="5" spans="1:5" ht="12.75">
      <c r="A5" s="30" t="s">
        <v>14</v>
      </c>
      <c r="B5" s="33">
        <v>2</v>
      </c>
      <c r="C5" s="137"/>
      <c r="D5" s="30" t="s">
        <v>14</v>
      </c>
      <c r="E5" s="33">
        <v>3</v>
      </c>
    </row>
    <row r="6" spans="1:5" ht="12.75">
      <c r="A6" s="30" t="s">
        <v>5</v>
      </c>
      <c r="B6" s="33">
        <v>2</v>
      </c>
      <c r="C6" s="138"/>
      <c r="D6" s="30" t="s">
        <v>16</v>
      </c>
      <c r="E6" s="33">
        <v>4</v>
      </c>
    </row>
    <row r="13" spans="6:14" ht="25.5">
      <c r="F13" s="12" t="s">
        <v>23</v>
      </c>
      <c r="G13" s="12" t="s">
        <v>36</v>
      </c>
      <c r="H13" s="12" t="s">
        <v>120</v>
      </c>
      <c r="I13" s="12" t="s">
        <v>121</v>
      </c>
      <c r="J13" s="13" t="s">
        <v>95</v>
      </c>
      <c r="K13" s="12" t="s">
        <v>19</v>
      </c>
      <c r="L13" s="12" t="s">
        <v>22</v>
      </c>
      <c r="M13" s="12" t="s">
        <v>139</v>
      </c>
      <c r="N13" s="12" t="s">
        <v>140</v>
      </c>
    </row>
    <row r="14" spans="6:14" ht="12.75">
      <c r="F14">
        <v>163</v>
      </c>
      <c r="G14" t="s">
        <v>71</v>
      </c>
      <c r="H14">
        <v>1965</v>
      </c>
      <c r="I14">
        <v>1975</v>
      </c>
      <c r="J14" s="8">
        <v>0.018180767131692897</v>
      </c>
      <c r="K14" s="5" t="s">
        <v>20</v>
      </c>
      <c r="L14" s="5" t="s">
        <v>20</v>
      </c>
      <c r="M14" s="8">
        <v>0.0039942</v>
      </c>
      <c r="N14" s="8">
        <v>0.21569950000000002</v>
      </c>
    </row>
    <row r="15" spans="6:14" ht="12.75">
      <c r="F15">
        <v>145</v>
      </c>
      <c r="G15" t="s">
        <v>54</v>
      </c>
      <c r="H15">
        <v>1940</v>
      </c>
      <c r="I15">
        <v>1941</v>
      </c>
      <c r="J15" s="8">
        <v>0.04187408084983803</v>
      </c>
      <c r="K15" s="5" t="s">
        <v>20</v>
      </c>
      <c r="L15" s="5" t="s">
        <v>20</v>
      </c>
      <c r="M15" s="8">
        <v>0.0033143</v>
      </c>
      <c r="N15" s="8">
        <v>0.0758349</v>
      </c>
    </row>
    <row r="16" spans="6:14" ht="12.75">
      <c r="F16">
        <v>76</v>
      </c>
      <c r="G16" t="s">
        <v>74</v>
      </c>
      <c r="H16">
        <v>1897</v>
      </c>
      <c r="I16">
        <v>1897</v>
      </c>
      <c r="J16" s="8">
        <v>0.07989682900925504</v>
      </c>
      <c r="K16" s="5" t="s">
        <v>21</v>
      </c>
      <c r="L16" s="5" t="s">
        <v>21</v>
      </c>
      <c r="M16" s="8">
        <v>0.0021064</v>
      </c>
      <c r="N16" s="8">
        <v>0.0242576</v>
      </c>
    </row>
    <row r="17" spans="6:14" ht="12.75">
      <c r="F17">
        <v>189</v>
      </c>
      <c r="G17" t="s">
        <v>81</v>
      </c>
      <c r="H17">
        <v>1977</v>
      </c>
      <c r="I17">
        <v>1978</v>
      </c>
      <c r="J17" s="8">
        <v>0.1006129310601327</v>
      </c>
      <c r="K17" s="5" t="s">
        <v>21</v>
      </c>
      <c r="L17" s="5" t="s">
        <v>21</v>
      </c>
      <c r="M17" s="8">
        <v>0.0006763</v>
      </c>
      <c r="N17" s="8">
        <v>0.0060455000000000005</v>
      </c>
    </row>
    <row r="18" spans="6:14" ht="12.75">
      <c r="F18">
        <v>28</v>
      </c>
      <c r="G18" t="s">
        <v>76</v>
      </c>
      <c r="H18">
        <v>1859</v>
      </c>
      <c r="I18">
        <v>1859</v>
      </c>
      <c r="J18" s="8">
        <v>0.15243280342799903</v>
      </c>
      <c r="K18" s="5" t="s">
        <v>20</v>
      </c>
      <c r="L18" s="5" t="s">
        <v>20</v>
      </c>
      <c r="M18" s="8">
        <v>0.0147915</v>
      </c>
      <c r="N18" s="8">
        <v>0.0822447</v>
      </c>
    </row>
    <row r="19" spans="6:14" ht="12.75">
      <c r="F19">
        <v>73</v>
      </c>
      <c r="G19" t="s">
        <v>78</v>
      </c>
      <c r="H19">
        <v>1894</v>
      </c>
      <c r="I19">
        <v>1895</v>
      </c>
      <c r="J19" s="8">
        <v>0.15497080833972227</v>
      </c>
      <c r="K19" s="5" t="s">
        <v>20</v>
      </c>
      <c r="L19" s="5" t="s">
        <v>20</v>
      </c>
      <c r="M19" s="8">
        <v>0.0282584</v>
      </c>
      <c r="N19" s="8">
        <v>0.1540882</v>
      </c>
    </row>
    <row r="20" spans="6:14" ht="12.75">
      <c r="F20">
        <v>166</v>
      </c>
      <c r="G20" t="s">
        <v>83</v>
      </c>
      <c r="H20">
        <v>1965</v>
      </c>
      <c r="I20">
        <v>1965</v>
      </c>
      <c r="J20" s="8">
        <v>0.17617369669069474</v>
      </c>
      <c r="K20" s="5" t="s">
        <v>20</v>
      </c>
      <c r="L20" s="5" t="s">
        <v>7</v>
      </c>
      <c r="M20" s="8">
        <v>0.0111593</v>
      </c>
      <c r="N20" s="8">
        <v>0.0521833</v>
      </c>
    </row>
    <row r="21" spans="6:14" ht="12.75">
      <c r="F21">
        <v>147</v>
      </c>
      <c r="G21" t="s">
        <v>86</v>
      </c>
      <c r="H21">
        <v>1948</v>
      </c>
      <c r="I21">
        <v>1949</v>
      </c>
      <c r="J21" s="8">
        <v>0.1836841097728189</v>
      </c>
      <c r="K21" s="5" t="s">
        <v>5</v>
      </c>
      <c r="L21" s="5" t="s">
        <v>21</v>
      </c>
      <c r="M21" s="8">
        <v>0.0118022</v>
      </c>
      <c r="N21" s="8">
        <v>0.0524505</v>
      </c>
    </row>
    <row r="22" spans="6:14" ht="12.75">
      <c r="F22">
        <v>10</v>
      </c>
      <c r="G22" t="s">
        <v>87</v>
      </c>
      <c r="H22">
        <v>1848</v>
      </c>
      <c r="I22">
        <v>1848</v>
      </c>
      <c r="J22" s="8">
        <v>0.19477119476060417</v>
      </c>
      <c r="K22" s="5" t="s">
        <v>21</v>
      </c>
      <c r="L22" s="5" t="s">
        <v>7</v>
      </c>
      <c r="M22" s="8">
        <v>0.0183909</v>
      </c>
      <c r="N22" s="8">
        <v>0.0760322</v>
      </c>
    </row>
    <row r="23" spans="6:14" ht="12.75">
      <c r="F23">
        <v>202</v>
      </c>
      <c r="G23" t="s">
        <v>88</v>
      </c>
      <c r="H23">
        <v>1982</v>
      </c>
      <c r="I23">
        <v>1982</v>
      </c>
      <c r="J23" s="8">
        <v>0.22706536436795188</v>
      </c>
      <c r="K23" s="5" t="s">
        <v>21</v>
      </c>
      <c r="L23" s="5" t="s">
        <v>21</v>
      </c>
      <c r="M23" s="8">
        <v>0.0069185</v>
      </c>
      <c r="N23" s="8">
        <v>0.0235507</v>
      </c>
    </row>
    <row r="24" spans="6:14" ht="12.75">
      <c r="F24">
        <v>121</v>
      </c>
      <c r="G24" t="s">
        <v>161</v>
      </c>
      <c r="H24">
        <v>1931</v>
      </c>
      <c r="I24">
        <v>1933</v>
      </c>
      <c r="J24" s="8">
        <v>0.24698252729322523</v>
      </c>
      <c r="K24" s="5" t="s">
        <v>20</v>
      </c>
      <c r="L24" s="5" t="s">
        <v>20</v>
      </c>
      <c r="M24" s="8">
        <v>0.0411423</v>
      </c>
      <c r="N24" s="8">
        <v>0.1254375</v>
      </c>
    </row>
    <row r="25" spans="6:14" ht="12.75">
      <c r="F25">
        <v>19</v>
      </c>
      <c r="G25" t="s">
        <v>145</v>
      </c>
      <c r="H25">
        <v>1851</v>
      </c>
      <c r="I25">
        <v>1852</v>
      </c>
      <c r="J25" s="8">
        <v>0.26323867237008874</v>
      </c>
      <c r="K25" s="5" t="s">
        <v>21</v>
      </c>
      <c r="L25" s="5" t="s">
        <v>21</v>
      </c>
      <c r="M25" s="8">
        <v>0.0026585</v>
      </c>
      <c r="N25" s="8">
        <v>0.0074407</v>
      </c>
    </row>
    <row r="26" spans="6:14" ht="12.75">
      <c r="F26">
        <v>136</v>
      </c>
      <c r="G26" t="s">
        <v>106</v>
      </c>
      <c r="H26">
        <v>1939</v>
      </c>
      <c r="I26">
        <v>1939</v>
      </c>
      <c r="J26" s="8">
        <v>0.29928378531093486</v>
      </c>
      <c r="K26" s="5" t="s">
        <v>21</v>
      </c>
      <c r="L26" s="5" t="s">
        <v>21</v>
      </c>
      <c r="M26" s="8">
        <v>0.0590574</v>
      </c>
      <c r="N26" s="8">
        <v>0.1382717</v>
      </c>
    </row>
    <row r="27" spans="6:14" ht="12.75">
      <c r="F27">
        <v>100</v>
      </c>
      <c r="G27" t="s">
        <v>124</v>
      </c>
      <c r="H27">
        <v>1912</v>
      </c>
      <c r="I27">
        <v>1913</v>
      </c>
      <c r="J27" s="8">
        <v>0.3016588723197741</v>
      </c>
      <c r="K27" s="5" t="s">
        <v>20</v>
      </c>
      <c r="L27" s="5" t="s">
        <v>20</v>
      </c>
      <c r="M27" s="8">
        <v>0.0068374</v>
      </c>
      <c r="N27" s="8">
        <v>0.0158286</v>
      </c>
    </row>
    <row r="28" spans="6:14" ht="12.75">
      <c r="F28">
        <v>130</v>
      </c>
      <c r="G28" t="s">
        <v>78</v>
      </c>
      <c r="H28">
        <v>1937</v>
      </c>
      <c r="I28">
        <v>1941</v>
      </c>
      <c r="J28" s="8">
        <v>0.31298336616814787</v>
      </c>
      <c r="K28" s="5" t="s">
        <v>20</v>
      </c>
      <c r="L28" s="5" t="s">
        <v>9</v>
      </c>
      <c r="M28" s="8">
        <v>0.0534113</v>
      </c>
      <c r="N28" s="8">
        <v>0.1172409</v>
      </c>
    </row>
    <row r="29" spans="6:14" ht="12.75">
      <c r="F29">
        <v>115</v>
      </c>
      <c r="G29" t="s">
        <v>74</v>
      </c>
      <c r="H29">
        <v>1919</v>
      </c>
      <c r="I29">
        <v>1922</v>
      </c>
      <c r="J29" s="8">
        <v>0.3234648230988207</v>
      </c>
      <c r="K29" s="5" t="s">
        <v>21</v>
      </c>
      <c r="L29" s="5" t="s">
        <v>21</v>
      </c>
      <c r="M29" s="8">
        <v>0.0027839</v>
      </c>
      <c r="N29" s="8">
        <v>0.0058226</v>
      </c>
    </row>
    <row r="30" spans="6:14" ht="12.75">
      <c r="F30">
        <v>91</v>
      </c>
      <c r="G30" t="s">
        <v>104</v>
      </c>
      <c r="H30">
        <v>1907</v>
      </c>
      <c r="I30">
        <v>1907</v>
      </c>
      <c r="J30" s="8">
        <v>0.32402073732718895</v>
      </c>
      <c r="K30" s="5" t="s">
        <v>20</v>
      </c>
      <c r="L30" s="5" t="s">
        <v>20</v>
      </c>
      <c r="M30" s="8">
        <v>0.000225</v>
      </c>
      <c r="N30" s="8">
        <v>0.00046939999999999997</v>
      </c>
    </row>
    <row r="31" spans="6:14" ht="12.75">
      <c r="F31">
        <v>124</v>
      </c>
      <c r="G31" t="s">
        <v>162</v>
      </c>
      <c r="H31">
        <v>1932</v>
      </c>
      <c r="I31">
        <v>1935</v>
      </c>
      <c r="J31" s="8">
        <v>0.3309332335889284</v>
      </c>
      <c r="K31" s="5" t="s">
        <v>20</v>
      </c>
      <c r="L31" s="5" t="s">
        <v>20</v>
      </c>
      <c r="M31" s="8">
        <v>0.0003539</v>
      </c>
      <c r="N31" s="8">
        <v>0.0007155</v>
      </c>
    </row>
    <row r="32" spans="6:14" ht="12.75">
      <c r="F32">
        <v>97</v>
      </c>
      <c r="G32" t="s">
        <v>156</v>
      </c>
      <c r="H32">
        <v>1911</v>
      </c>
      <c r="I32">
        <v>1912</v>
      </c>
      <c r="J32" s="8">
        <v>0.35147417488902016</v>
      </c>
      <c r="K32" s="5" t="s">
        <v>21</v>
      </c>
      <c r="L32" s="5" t="s">
        <v>21</v>
      </c>
      <c r="M32" s="8">
        <v>0.0180282</v>
      </c>
      <c r="N32" s="8">
        <v>0.0332649</v>
      </c>
    </row>
    <row r="33" spans="6:14" ht="12.75">
      <c r="F33">
        <v>151</v>
      </c>
      <c r="G33" t="s">
        <v>109</v>
      </c>
      <c r="H33">
        <v>1950</v>
      </c>
      <c r="I33">
        <v>1953</v>
      </c>
      <c r="J33" s="8">
        <v>0.36052116384257077</v>
      </c>
      <c r="K33" s="5" t="s">
        <v>5</v>
      </c>
      <c r="L33" s="5" t="s">
        <v>7</v>
      </c>
      <c r="M33" s="8">
        <v>0.0026702</v>
      </c>
      <c r="N33" s="8">
        <v>0.0047363</v>
      </c>
    </row>
    <row r="34" spans="6:14" ht="12.75">
      <c r="F34">
        <v>103</v>
      </c>
      <c r="G34" t="s">
        <v>105</v>
      </c>
      <c r="H34">
        <v>1913</v>
      </c>
      <c r="I34">
        <v>1913</v>
      </c>
      <c r="J34" s="8">
        <v>0.3668945481468367</v>
      </c>
      <c r="K34" s="5" t="s">
        <v>20</v>
      </c>
      <c r="L34" s="5" t="s">
        <v>20</v>
      </c>
      <c r="M34" s="8">
        <v>0.0091181</v>
      </c>
      <c r="N34" s="8">
        <v>0.015734</v>
      </c>
    </row>
    <row r="35" spans="6:14" ht="12.75">
      <c r="F35">
        <v>125</v>
      </c>
      <c r="G35" t="s">
        <v>163</v>
      </c>
      <c r="H35">
        <v>1934</v>
      </c>
      <c r="I35">
        <v>1934</v>
      </c>
      <c r="J35" s="8">
        <v>0.3739313244569026</v>
      </c>
      <c r="K35" s="5" t="s">
        <v>20</v>
      </c>
      <c r="L35" s="5" t="s">
        <v>9</v>
      </c>
      <c r="M35" s="8">
        <v>0.0005336</v>
      </c>
      <c r="N35" s="8">
        <v>0.0008934</v>
      </c>
    </row>
    <row r="36" spans="6:14" ht="12.75">
      <c r="F36">
        <v>67</v>
      </c>
      <c r="G36" t="s">
        <v>151</v>
      </c>
      <c r="H36">
        <v>1884</v>
      </c>
      <c r="I36">
        <v>1885</v>
      </c>
      <c r="J36" s="8">
        <v>0.39199288643269303</v>
      </c>
      <c r="K36" s="5" t="s">
        <v>20</v>
      </c>
      <c r="L36" s="5" t="s">
        <v>20</v>
      </c>
      <c r="M36" s="8">
        <v>0.1045231</v>
      </c>
      <c r="N36" s="8">
        <v>0.1621223</v>
      </c>
    </row>
    <row r="37" spans="6:14" ht="12.75">
      <c r="F37">
        <v>175</v>
      </c>
      <c r="G37" t="s">
        <v>168</v>
      </c>
      <c r="H37">
        <v>1969</v>
      </c>
      <c r="I37">
        <v>1969</v>
      </c>
      <c r="J37" s="132">
        <v>0.4169141785211818</v>
      </c>
      <c r="K37" s="5" t="s">
        <v>21</v>
      </c>
      <c r="L37" s="5" t="s">
        <v>7</v>
      </c>
      <c r="M37" s="8">
        <v>0.0002667</v>
      </c>
      <c r="N37" s="8">
        <v>0.000373</v>
      </c>
    </row>
    <row r="38" spans="6:14" ht="12.75">
      <c r="F38">
        <v>199</v>
      </c>
      <c r="G38" t="s">
        <v>172</v>
      </c>
      <c r="H38">
        <v>1980</v>
      </c>
      <c r="I38">
        <v>1988</v>
      </c>
      <c r="J38" s="132">
        <v>0.41831632108688693</v>
      </c>
      <c r="K38" s="5" t="s">
        <v>5</v>
      </c>
      <c r="L38" s="5" t="s">
        <v>21</v>
      </c>
      <c r="M38" s="8">
        <v>0.0058809</v>
      </c>
      <c r="N38" s="8">
        <v>0.0081776</v>
      </c>
    </row>
    <row r="39" spans="6:14" ht="12.75">
      <c r="F39">
        <v>55</v>
      </c>
      <c r="G39" t="s">
        <v>100</v>
      </c>
      <c r="H39">
        <v>1866</v>
      </c>
      <c r="I39">
        <v>1866</v>
      </c>
      <c r="J39" s="132">
        <v>0.4583506418732344</v>
      </c>
      <c r="K39" s="5" t="s">
        <v>20</v>
      </c>
      <c r="L39" s="5" t="s">
        <v>20</v>
      </c>
      <c r="M39" s="8">
        <v>0.06631329999999999</v>
      </c>
      <c r="N39" s="8">
        <v>0.07836480000000001</v>
      </c>
    </row>
    <row r="40" spans="6:14" ht="12.75">
      <c r="F40">
        <v>58</v>
      </c>
      <c r="G40" t="s">
        <v>181</v>
      </c>
      <c r="H40">
        <v>1870</v>
      </c>
      <c r="I40">
        <v>1871</v>
      </c>
      <c r="J40" s="132">
        <v>0.47289574235243254</v>
      </c>
      <c r="K40" s="5" t="s">
        <v>20</v>
      </c>
      <c r="L40" s="5" t="s">
        <v>20</v>
      </c>
      <c r="M40" s="8">
        <v>0.11429629999999999</v>
      </c>
      <c r="N40" s="8">
        <v>0.1273982</v>
      </c>
    </row>
    <row r="41" spans="6:14" ht="12.75">
      <c r="F41">
        <v>83</v>
      </c>
      <c r="G41" t="s">
        <v>154</v>
      </c>
      <c r="H41">
        <v>1900</v>
      </c>
      <c r="I41">
        <v>1900</v>
      </c>
      <c r="J41" s="132">
        <v>0.4765747053323962</v>
      </c>
      <c r="K41" s="5" t="s">
        <v>20</v>
      </c>
      <c r="L41" s="5" t="s">
        <v>21</v>
      </c>
      <c r="M41" s="8">
        <v>0.1092385</v>
      </c>
      <c r="N41" s="8">
        <v>0.1199774</v>
      </c>
    </row>
    <row r="42" spans="6:14" ht="12.75">
      <c r="F42">
        <v>205</v>
      </c>
      <c r="G42" t="s">
        <v>173</v>
      </c>
      <c r="H42">
        <v>1982</v>
      </c>
      <c r="I42">
        <v>1982</v>
      </c>
      <c r="J42" s="132">
        <v>0.4783993989397966</v>
      </c>
      <c r="K42" s="5" t="s">
        <v>5</v>
      </c>
      <c r="L42" s="5" t="s">
        <v>7</v>
      </c>
      <c r="M42" s="8">
        <v>0.0034384</v>
      </c>
      <c r="N42" s="8">
        <v>0.0037489</v>
      </c>
    </row>
    <row r="43" spans="6:14" ht="12.75">
      <c r="F43">
        <v>60</v>
      </c>
      <c r="G43" t="s">
        <v>150</v>
      </c>
      <c r="H43">
        <v>1876</v>
      </c>
      <c r="I43">
        <v>1876</v>
      </c>
      <c r="J43" s="132">
        <v>0.47999297999297996</v>
      </c>
      <c r="K43" s="5" t="s">
        <v>20</v>
      </c>
      <c r="L43" s="5" t="s">
        <v>20</v>
      </c>
      <c r="M43" s="8">
        <v>0.0002735</v>
      </c>
      <c r="N43" s="8">
        <v>0.0002963</v>
      </c>
    </row>
    <row r="44" spans="6:14" ht="12.75">
      <c r="F44">
        <v>118</v>
      </c>
      <c r="G44" t="s">
        <v>160</v>
      </c>
      <c r="H44">
        <v>1929</v>
      </c>
      <c r="I44">
        <v>1929</v>
      </c>
      <c r="J44" s="132">
        <v>0.5136691288496333</v>
      </c>
      <c r="K44" s="5" t="s">
        <v>20</v>
      </c>
      <c r="L44" s="5" t="s">
        <v>9</v>
      </c>
      <c r="M44" s="8">
        <v>0.1337485</v>
      </c>
      <c r="N44" s="8">
        <v>0.1266302</v>
      </c>
    </row>
    <row r="45" spans="6:14" ht="12.75">
      <c r="F45">
        <v>70</v>
      </c>
      <c r="G45" t="s">
        <v>152</v>
      </c>
      <c r="H45">
        <v>1885</v>
      </c>
      <c r="I45">
        <v>1885</v>
      </c>
      <c r="J45" s="132">
        <v>0.516368240188099</v>
      </c>
      <c r="K45" s="5" t="s">
        <v>21</v>
      </c>
      <c r="L45" s="5" t="s">
        <v>21</v>
      </c>
      <c r="M45" s="8">
        <v>0.0002855</v>
      </c>
      <c r="N45" s="8">
        <v>0.0002674</v>
      </c>
    </row>
    <row r="46" spans="6:14" ht="12.75">
      <c r="F46">
        <v>88</v>
      </c>
      <c r="G46" t="s">
        <v>103</v>
      </c>
      <c r="H46">
        <v>1906</v>
      </c>
      <c r="I46">
        <v>1906</v>
      </c>
      <c r="J46" s="132">
        <v>0.5425877422734415</v>
      </c>
      <c r="K46" s="5" t="s">
        <v>20</v>
      </c>
      <c r="L46" s="5" t="s">
        <v>7</v>
      </c>
      <c r="M46" s="8">
        <v>0.0005179</v>
      </c>
      <c r="N46" s="8">
        <v>0.0004366</v>
      </c>
    </row>
    <row r="47" spans="6:14" ht="12.75">
      <c r="F47">
        <v>37</v>
      </c>
      <c r="G47" t="s">
        <v>148</v>
      </c>
      <c r="H47">
        <v>1860</v>
      </c>
      <c r="I47">
        <v>1861</v>
      </c>
      <c r="J47" s="8">
        <v>0.64720071982782</v>
      </c>
      <c r="K47" s="5" t="s">
        <v>20</v>
      </c>
      <c r="L47" s="5" t="s">
        <v>20</v>
      </c>
      <c r="M47" s="8">
        <v>0.0286275</v>
      </c>
      <c r="N47" s="8">
        <v>0.0156053</v>
      </c>
    </row>
    <row r="48" spans="6:14" ht="12.75">
      <c r="F48">
        <v>190</v>
      </c>
      <c r="G48" t="s">
        <v>115</v>
      </c>
      <c r="H48">
        <v>1978</v>
      </c>
      <c r="I48">
        <v>1979</v>
      </c>
      <c r="J48" s="8">
        <v>0.6576725820360368</v>
      </c>
      <c r="K48" s="5" t="s">
        <v>21</v>
      </c>
      <c r="L48" s="5" t="s">
        <v>21</v>
      </c>
      <c r="M48" s="8">
        <v>0.0028981</v>
      </c>
      <c r="N48" s="8">
        <v>0.0015085</v>
      </c>
    </row>
    <row r="49" spans="6:14" ht="12.75">
      <c r="F49">
        <v>85</v>
      </c>
      <c r="G49" t="s">
        <v>155</v>
      </c>
      <c r="H49">
        <v>1904</v>
      </c>
      <c r="I49">
        <v>1905</v>
      </c>
      <c r="J49" s="8">
        <v>0.6749071389744519</v>
      </c>
      <c r="K49" s="5" t="s">
        <v>21</v>
      </c>
      <c r="L49" s="5" t="s">
        <v>21</v>
      </c>
      <c r="M49" s="8">
        <v>0.1132343</v>
      </c>
      <c r="N49" s="8">
        <v>0.0545433</v>
      </c>
    </row>
    <row r="50" spans="6:14" ht="12.75">
      <c r="F50">
        <v>160</v>
      </c>
      <c r="G50" t="s">
        <v>166</v>
      </c>
      <c r="H50">
        <v>1962</v>
      </c>
      <c r="I50">
        <v>1962</v>
      </c>
      <c r="J50" s="8">
        <v>0.6784134036478943</v>
      </c>
      <c r="K50" s="5" t="s">
        <v>20</v>
      </c>
      <c r="L50" s="5" t="s">
        <v>20</v>
      </c>
      <c r="M50" s="8">
        <v>0.1038925</v>
      </c>
      <c r="N50" s="8">
        <v>0.0492479</v>
      </c>
    </row>
    <row r="51" spans="6:14" ht="12.75">
      <c r="F51">
        <v>4</v>
      </c>
      <c r="G51" t="s">
        <v>142</v>
      </c>
      <c r="H51">
        <v>1828</v>
      </c>
      <c r="I51">
        <v>1829</v>
      </c>
      <c r="J51" s="8">
        <v>0.7285187792059701</v>
      </c>
      <c r="K51" s="5" t="s">
        <v>20</v>
      </c>
      <c r="L51" s="5" t="s">
        <v>20</v>
      </c>
      <c r="M51" s="8">
        <v>0.1525648</v>
      </c>
      <c r="N51" s="8">
        <v>0.056853</v>
      </c>
    </row>
    <row r="52" spans="6:14" ht="12.75">
      <c r="F52">
        <v>64</v>
      </c>
      <c r="G52" t="s">
        <v>123</v>
      </c>
      <c r="H52">
        <v>1879</v>
      </c>
      <c r="I52">
        <v>1883</v>
      </c>
      <c r="J52" s="8">
        <v>0.7307064774025127</v>
      </c>
      <c r="K52" s="5" t="s">
        <v>20</v>
      </c>
      <c r="L52" s="5" t="s">
        <v>20</v>
      </c>
      <c r="M52" s="8">
        <v>0.0017914</v>
      </c>
      <c r="N52" s="8">
        <v>0.0006602</v>
      </c>
    </row>
    <row r="53" spans="6:14" ht="12.75">
      <c r="F53">
        <v>133</v>
      </c>
      <c r="G53" t="s">
        <v>165</v>
      </c>
      <c r="H53">
        <v>1938</v>
      </c>
      <c r="I53">
        <v>1938</v>
      </c>
      <c r="J53" s="8">
        <v>0.7355863796809609</v>
      </c>
      <c r="K53" s="5" t="s">
        <v>21</v>
      </c>
      <c r="L53" s="5" t="s">
        <v>7</v>
      </c>
      <c r="M53" s="8">
        <v>0.1643592</v>
      </c>
      <c r="N53" s="8">
        <v>0.0590805</v>
      </c>
    </row>
    <row r="54" spans="6:14" ht="12.75">
      <c r="F54">
        <v>22</v>
      </c>
      <c r="G54" t="s">
        <v>96</v>
      </c>
      <c r="H54">
        <v>1853</v>
      </c>
      <c r="I54">
        <v>1856</v>
      </c>
      <c r="J54" s="8">
        <v>0.7418363456279363</v>
      </c>
      <c r="K54" s="5" t="s">
        <v>21</v>
      </c>
      <c r="L54" s="5" t="s">
        <v>21</v>
      </c>
      <c r="M54" s="8">
        <v>0.1354154</v>
      </c>
      <c r="N54" s="8">
        <v>0.0471254</v>
      </c>
    </row>
    <row r="55" spans="6:14" ht="12.75">
      <c r="F55">
        <v>43</v>
      </c>
      <c r="G55" t="s">
        <v>149</v>
      </c>
      <c r="H55">
        <v>1863</v>
      </c>
      <c r="I55">
        <v>1863</v>
      </c>
      <c r="J55" s="8">
        <v>0.7650384651033459</v>
      </c>
      <c r="K55" s="5" t="s">
        <v>20</v>
      </c>
      <c r="L55" s="5" t="s">
        <v>20</v>
      </c>
      <c r="M55" s="8">
        <v>0.0008254</v>
      </c>
      <c r="N55" s="8">
        <v>0.0002535</v>
      </c>
    </row>
    <row r="56" spans="6:14" ht="12.75">
      <c r="F56">
        <v>109</v>
      </c>
      <c r="G56" t="s">
        <v>157</v>
      </c>
      <c r="H56">
        <v>1919</v>
      </c>
      <c r="I56">
        <v>1920</v>
      </c>
      <c r="J56" s="8">
        <v>0.7706129001955611</v>
      </c>
      <c r="K56" s="5" t="s">
        <v>21</v>
      </c>
      <c r="L56" s="5" t="s">
        <v>21</v>
      </c>
      <c r="M56" s="8">
        <v>0.0631666</v>
      </c>
      <c r="N56" s="8">
        <v>0.0188027</v>
      </c>
    </row>
    <row r="57" spans="6:14" ht="12.75">
      <c r="F57">
        <v>211</v>
      </c>
      <c r="G57" t="s">
        <v>116</v>
      </c>
      <c r="H57">
        <v>1990</v>
      </c>
      <c r="I57">
        <v>1991</v>
      </c>
      <c r="J57" s="8">
        <v>0.7805092240045198</v>
      </c>
      <c r="K57" s="5" t="s">
        <v>21</v>
      </c>
      <c r="L57" s="5" t="s">
        <v>21</v>
      </c>
      <c r="M57" s="8">
        <v>0.0127095</v>
      </c>
      <c r="N57" s="8">
        <v>0.0035741</v>
      </c>
    </row>
    <row r="58" spans="6:14" ht="12.75">
      <c r="F58">
        <v>172</v>
      </c>
      <c r="G58" t="s">
        <v>167</v>
      </c>
      <c r="H58">
        <v>1969</v>
      </c>
      <c r="I58">
        <v>1970</v>
      </c>
      <c r="J58" s="8">
        <v>0.7869404082593094</v>
      </c>
      <c r="K58" s="5" t="s">
        <v>5</v>
      </c>
      <c r="L58" s="5" t="s">
        <v>7</v>
      </c>
      <c r="M58" s="8">
        <v>0.0066886</v>
      </c>
      <c r="N58" s="8">
        <v>0.0018109</v>
      </c>
    </row>
    <row r="59" spans="6:14" ht="12.75">
      <c r="F59">
        <v>61</v>
      </c>
      <c r="G59" t="s">
        <v>142</v>
      </c>
      <c r="H59">
        <v>1877</v>
      </c>
      <c r="I59">
        <v>1878</v>
      </c>
      <c r="J59" s="8">
        <v>0.7969822950027192</v>
      </c>
      <c r="K59" s="5" t="s">
        <v>20</v>
      </c>
      <c r="L59" s="5" t="s">
        <v>20</v>
      </c>
      <c r="M59" s="8">
        <v>0.1318926</v>
      </c>
      <c r="N59" s="8">
        <v>0.0335974</v>
      </c>
    </row>
    <row r="60" spans="6:14" ht="12.75">
      <c r="F60">
        <v>181</v>
      </c>
      <c r="G60" t="s">
        <v>114</v>
      </c>
      <c r="H60">
        <v>1973</v>
      </c>
      <c r="I60">
        <v>1973</v>
      </c>
      <c r="J60" s="8">
        <v>0.8019412097638516</v>
      </c>
      <c r="K60" s="5" t="s">
        <v>21</v>
      </c>
      <c r="L60" s="5" t="s">
        <v>7</v>
      </c>
      <c r="M60" s="8">
        <v>0.0133188</v>
      </c>
      <c r="N60" s="8">
        <v>0.0032894</v>
      </c>
    </row>
    <row r="61" spans="6:14" ht="12.75">
      <c r="F61">
        <v>157</v>
      </c>
      <c r="G61" t="s">
        <v>112</v>
      </c>
      <c r="H61">
        <v>1956</v>
      </c>
      <c r="I61">
        <v>1956</v>
      </c>
      <c r="J61" s="8">
        <v>0.8147506168212625</v>
      </c>
      <c r="K61" s="5" t="s">
        <v>21</v>
      </c>
      <c r="L61" s="5" t="s">
        <v>21</v>
      </c>
      <c r="M61" s="8">
        <v>0.0052175</v>
      </c>
      <c r="N61" s="8">
        <v>0.0011863</v>
      </c>
    </row>
    <row r="62" spans="6:14" ht="12.75">
      <c r="F62">
        <v>7</v>
      </c>
      <c r="G62" t="s">
        <v>143</v>
      </c>
      <c r="H62">
        <v>1846</v>
      </c>
      <c r="I62">
        <v>1848</v>
      </c>
      <c r="J62" s="8">
        <v>0.8218463744627437</v>
      </c>
      <c r="K62" s="5" t="s">
        <v>20</v>
      </c>
      <c r="L62" s="5" t="s">
        <v>20</v>
      </c>
      <c r="M62" s="8">
        <v>0.0827573</v>
      </c>
      <c r="N62" s="8">
        <v>0.0179395</v>
      </c>
    </row>
    <row r="63" spans="6:14" ht="12.75">
      <c r="F63">
        <v>49</v>
      </c>
      <c r="G63" t="s">
        <v>122</v>
      </c>
      <c r="H63">
        <v>1864</v>
      </c>
      <c r="I63">
        <v>1870</v>
      </c>
      <c r="J63" s="8">
        <v>0.8222739272450669</v>
      </c>
      <c r="K63" s="5" t="s">
        <v>20</v>
      </c>
      <c r="L63" s="5" t="s">
        <v>20</v>
      </c>
      <c r="M63" s="8">
        <v>0.0055131</v>
      </c>
      <c r="N63" s="8">
        <v>0.0011916</v>
      </c>
    </row>
    <row r="64" spans="6:14" ht="12.75">
      <c r="F64">
        <v>112</v>
      </c>
      <c r="G64" t="s">
        <v>125</v>
      </c>
      <c r="H64">
        <v>1919</v>
      </c>
      <c r="I64">
        <v>1919</v>
      </c>
      <c r="J64" s="8">
        <v>0.8248436972145479</v>
      </c>
      <c r="K64" s="5" t="s">
        <v>20</v>
      </c>
      <c r="L64" s="5" t="s">
        <v>20</v>
      </c>
      <c r="M64" s="8">
        <v>0.0178238</v>
      </c>
      <c r="N64" s="8">
        <v>0.0037849</v>
      </c>
    </row>
    <row r="65" spans="6:14" ht="12.75">
      <c r="F65">
        <v>82</v>
      </c>
      <c r="G65" t="s">
        <v>102</v>
      </c>
      <c r="H65">
        <v>1900</v>
      </c>
      <c r="I65">
        <v>1900</v>
      </c>
      <c r="J65" s="8">
        <v>0.828197056718968</v>
      </c>
      <c r="K65" s="5" t="s">
        <v>20</v>
      </c>
      <c r="L65" s="5" t="s">
        <v>20</v>
      </c>
      <c r="M65" s="8">
        <v>0.5783657</v>
      </c>
      <c r="N65" s="8">
        <v>0.1199774</v>
      </c>
    </row>
    <row r="66" spans="6:14" ht="12.75">
      <c r="F66">
        <v>1</v>
      </c>
      <c r="G66" t="s">
        <v>141</v>
      </c>
      <c r="H66">
        <v>1823</v>
      </c>
      <c r="I66">
        <v>1823</v>
      </c>
      <c r="J66" s="8">
        <v>0.8294401951354046</v>
      </c>
      <c r="K66" s="5" t="s">
        <v>20</v>
      </c>
      <c r="L66" s="5" t="s">
        <v>20</v>
      </c>
      <c r="M66" s="8">
        <v>0.1467643</v>
      </c>
      <c r="N66" s="8">
        <v>0.0301795</v>
      </c>
    </row>
    <row r="67" spans="6:14" ht="12.75">
      <c r="F67">
        <v>169</v>
      </c>
      <c r="G67" t="s">
        <v>127</v>
      </c>
      <c r="H67">
        <v>1967</v>
      </c>
      <c r="I67">
        <v>1967</v>
      </c>
      <c r="J67" s="8">
        <v>0.8473669278705525</v>
      </c>
      <c r="K67" s="5" t="s">
        <v>21</v>
      </c>
      <c r="L67" s="5" t="s">
        <v>21</v>
      </c>
      <c r="M67" s="8">
        <v>0.0086617</v>
      </c>
      <c r="N67" s="8">
        <v>0.0015602</v>
      </c>
    </row>
    <row r="68" spans="6:14" ht="12.75">
      <c r="F68">
        <v>148</v>
      </c>
      <c r="G68" t="s">
        <v>126</v>
      </c>
      <c r="H68">
        <v>1948</v>
      </c>
      <c r="I68">
        <v>1948</v>
      </c>
      <c r="J68" s="8">
        <v>0.8511948626171176</v>
      </c>
      <c r="K68" s="5" t="s">
        <v>21</v>
      </c>
      <c r="L68" s="5" t="s">
        <v>21</v>
      </c>
      <c r="M68" s="8">
        <v>0.0080855</v>
      </c>
      <c r="N68" s="8">
        <v>0.0014135</v>
      </c>
    </row>
    <row r="69" spans="6:14" ht="12.75">
      <c r="F69">
        <v>178</v>
      </c>
      <c r="G69" t="s">
        <v>169</v>
      </c>
      <c r="H69">
        <v>1971</v>
      </c>
      <c r="I69">
        <v>1971</v>
      </c>
      <c r="J69" s="8">
        <v>0.8598971805483704</v>
      </c>
      <c r="K69" s="5" t="s">
        <v>20</v>
      </c>
      <c r="L69" s="5" t="s">
        <v>20</v>
      </c>
      <c r="M69" s="8">
        <v>0.0531898</v>
      </c>
      <c r="N69" s="8">
        <v>0.0086662</v>
      </c>
    </row>
    <row r="70" spans="6:14" ht="12.75">
      <c r="F70">
        <v>34</v>
      </c>
      <c r="G70" t="s">
        <v>147</v>
      </c>
      <c r="H70">
        <v>1860</v>
      </c>
      <c r="I70">
        <v>1860</v>
      </c>
      <c r="J70" s="8">
        <v>0.8617575609800151</v>
      </c>
      <c r="K70" s="5" t="s">
        <v>20</v>
      </c>
      <c r="L70" s="5" t="s">
        <v>20</v>
      </c>
      <c r="M70" s="8">
        <v>0.0286275</v>
      </c>
      <c r="N70" s="8">
        <v>0.0045924</v>
      </c>
    </row>
    <row r="71" spans="6:14" ht="12.75">
      <c r="F71">
        <v>187</v>
      </c>
      <c r="G71" t="s">
        <v>170</v>
      </c>
      <c r="H71">
        <v>1975</v>
      </c>
      <c r="I71">
        <v>1979</v>
      </c>
      <c r="J71" s="8">
        <v>0.8918309050830214</v>
      </c>
      <c r="K71" s="5" t="s">
        <v>20</v>
      </c>
      <c r="L71" s="5" t="s">
        <v>20</v>
      </c>
      <c r="M71" s="8">
        <v>0.0068374</v>
      </c>
      <c r="N71" s="8">
        <v>0.0008293</v>
      </c>
    </row>
    <row r="72" spans="6:14" ht="12.75">
      <c r="F72">
        <v>208</v>
      </c>
      <c r="G72" t="s">
        <v>171</v>
      </c>
      <c r="H72">
        <v>1987</v>
      </c>
      <c r="I72">
        <v>1987</v>
      </c>
      <c r="J72" s="8">
        <v>0.8930262159086979</v>
      </c>
      <c r="K72" s="5" t="s">
        <v>5</v>
      </c>
      <c r="L72" s="5" t="s">
        <v>7</v>
      </c>
      <c r="M72" s="8">
        <v>0.1084675</v>
      </c>
      <c r="N72" s="8">
        <v>0.0129931</v>
      </c>
    </row>
    <row r="73" spans="6:14" ht="12.75">
      <c r="F73">
        <v>13</v>
      </c>
      <c r="G73" t="s">
        <v>144</v>
      </c>
      <c r="H73">
        <v>1848</v>
      </c>
      <c r="I73">
        <v>1848</v>
      </c>
      <c r="J73" s="8">
        <v>0.8940127900037573</v>
      </c>
      <c r="K73" s="5" t="s">
        <v>20</v>
      </c>
      <c r="L73" s="5" t="s">
        <v>8</v>
      </c>
      <c r="M73" s="8">
        <v>0.0485381</v>
      </c>
      <c r="N73" s="8">
        <v>0.0057543</v>
      </c>
    </row>
    <row r="74" spans="6:14" ht="12.75">
      <c r="F74">
        <v>139</v>
      </c>
      <c r="G74" t="s">
        <v>107</v>
      </c>
      <c r="H74">
        <v>1939</v>
      </c>
      <c r="I74">
        <v>1945</v>
      </c>
      <c r="J74" s="8">
        <v>0.9067031136156358</v>
      </c>
      <c r="K74" s="5" t="s">
        <v>21</v>
      </c>
      <c r="L74" s="5" t="s">
        <v>21</v>
      </c>
      <c r="M74" s="8">
        <v>0.1779559</v>
      </c>
      <c r="N74" s="8">
        <v>0.0183111</v>
      </c>
    </row>
    <row r="75" spans="6:14" ht="12.75">
      <c r="F75">
        <v>31</v>
      </c>
      <c r="G75" t="s">
        <v>146</v>
      </c>
      <c r="H75">
        <v>1859</v>
      </c>
      <c r="I75">
        <v>1860</v>
      </c>
      <c r="J75" s="8">
        <v>0.9081070244114609</v>
      </c>
      <c r="K75" s="5" t="s">
        <v>20</v>
      </c>
      <c r="L75" s="5" t="s">
        <v>20</v>
      </c>
      <c r="M75" s="8">
        <v>0.0267245</v>
      </c>
      <c r="N75" s="8">
        <v>0.0027043</v>
      </c>
    </row>
    <row r="76" spans="6:14" ht="12.75">
      <c r="F76">
        <v>116</v>
      </c>
      <c r="G76" t="s">
        <v>158</v>
      </c>
      <c r="H76">
        <v>1919</v>
      </c>
      <c r="I76">
        <v>1921</v>
      </c>
      <c r="J76" s="8">
        <v>0.9132831930895823</v>
      </c>
      <c r="K76" s="5" t="s">
        <v>5</v>
      </c>
      <c r="L76" s="5" t="s">
        <v>21</v>
      </c>
      <c r="M76" s="8">
        <v>0.0613224</v>
      </c>
      <c r="N76" s="8">
        <v>0.0058226</v>
      </c>
    </row>
    <row r="77" spans="6:14" ht="12.75">
      <c r="F77">
        <v>79</v>
      </c>
      <c r="G77" t="s">
        <v>153</v>
      </c>
      <c r="H77">
        <v>1898</v>
      </c>
      <c r="I77">
        <v>1898</v>
      </c>
      <c r="J77" s="8">
        <v>0.9205303952879911</v>
      </c>
      <c r="K77" s="5" t="s">
        <v>20</v>
      </c>
      <c r="L77" s="5" t="s">
        <v>20</v>
      </c>
      <c r="M77" s="8">
        <v>0.1970619</v>
      </c>
      <c r="N77" s="8">
        <v>0.0170124</v>
      </c>
    </row>
    <row r="78" spans="6:14" ht="12.75">
      <c r="F78">
        <v>94</v>
      </c>
      <c r="G78" t="s">
        <v>146</v>
      </c>
      <c r="H78">
        <v>1909</v>
      </c>
      <c r="I78">
        <v>1910</v>
      </c>
      <c r="J78" s="8">
        <v>0.9221056375600214</v>
      </c>
      <c r="K78" s="5" t="s">
        <v>20</v>
      </c>
      <c r="L78" s="5" t="s">
        <v>20</v>
      </c>
      <c r="M78" s="8">
        <v>0.014518</v>
      </c>
      <c r="N78" s="8">
        <v>0.0012264</v>
      </c>
    </row>
    <row r="79" spans="6:14" ht="12.75">
      <c r="F79">
        <v>127</v>
      </c>
      <c r="G79" t="s">
        <v>164</v>
      </c>
      <c r="H79">
        <v>1935</v>
      </c>
      <c r="I79">
        <v>1936</v>
      </c>
      <c r="J79" s="8">
        <v>0.9228420320211695</v>
      </c>
      <c r="K79" s="5" t="s">
        <v>20</v>
      </c>
      <c r="L79" s="5" t="s">
        <v>21</v>
      </c>
      <c r="M79" s="8">
        <v>0.0511954</v>
      </c>
      <c r="N79" s="8">
        <v>0.0042804</v>
      </c>
    </row>
    <row r="80" spans="6:14" ht="12.75">
      <c r="F80">
        <v>52</v>
      </c>
      <c r="G80" t="s">
        <v>97</v>
      </c>
      <c r="H80">
        <v>1865</v>
      </c>
      <c r="I80">
        <v>1866</v>
      </c>
      <c r="J80" s="8">
        <v>0.9288763259582288</v>
      </c>
      <c r="K80" s="5" t="s">
        <v>21</v>
      </c>
      <c r="L80" s="5" t="s">
        <v>7</v>
      </c>
      <c r="M80" s="8">
        <v>0.0211298</v>
      </c>
      <c r="N80" s="8">
        <v>0.0016179</v>
      </c>
    </row>
    <row r="81" spans="6:14" ht="12.75">
      <c r="F81">
        <v>193</v>
      </c>
      <c r="G81" t="s">
        <v>171</v>
      </c>
      <c r="H81">
        <v>1979</v>
      </c>
      <c r="I81">
        <v>1979</v>
      </c>
      <c r="J81" s="8">
        <v>0.9294567425353907</v>
      </c>
      <c r="K81" s="5" t="s">
        <v>20</v>
      </c>
      <c r="L81" s="5" t="s">
        <v>20</v>
      </c>
      <c r="M81" s="8">
        <v>0.1179594</v>
      </c>
      <c r="N81" s="8">
        <v>0.0089528</v>
      </c>
    </row>
    <row r="82" spans="6:14" ht="12.75">
      <c r="F82">
        <v>16</v>
      </c>
      <c r="G82" t="s">
        <v>57</v>
      </c>
      <c r="H82">
        <v>1849</v>
      </c>
      <c r="I82">
        <v>1849</v>
      </c>
      <c r="J82" s="8">
        <v>0.9444086844946271</v>
      </c>
      <c r="K82" s="5" t="s">
        <v>20</v>
      </c>
      <c r="L82" s="5" t="s">
        <v>20</v>
      </c>
      <c r="M82" s="8">
        <v>0.1113608</v>
      </c>
      <c r="N82" s="8">
        <v>0.0065551</v>
      </c>
    </row>
    <row r="83" spans="6:14" ht="12.75">
      <c r="F83">
        <v>117</v>
      </c>
      <c r="G83" t="s">
        <v>159</v>
      </c>
      <c r="H83">
        <v>1920</v>
      </c>
      <c r="I83">
        <v>1920</v>
      </c>
      <c r="J83" s="8">
        <v>0.9480555739747397</v>
      </c>
      <c r="K83" s="5" t="s">
        <v>20</v>
      </c>
      <c r="L83" s="5" t="s">
        <v>20</v>
      </c>
      <c r="M83" s="8">
        <v>0.0271653</v>
      </c>
      <c r="N83" s="8">
        <v>0.0014884</v>
      </c>
    </row>
    <row r="84" spans="6:14" ht="12.75">
      <c r="F84">
        <v>40</v>
      </c>
      <c r="G84" t="s">
        <v>64</v>
      </c>
      <c r="H84">
        <v>1862</v>
      </c>
      <c r="I84">
        <v>1867</v>
      </c>
      <c r="J84" s="8">
        <v>0.9531609277994941</v>
      </c>
      <c r="K84" s="5" t="s">
        <v>21</v>
      </c>
      <c r="L84" s="5" t="s">
        <v>21</v>
      </c>
      <c r="M84" s="8">
        <v>0.1061196</v>
      </c>
      <c r="N84" s="8">
        <v>0.0052148</v>
      </c>
    </row>
    <row r="85" spans="6:14" ht="12.75">
      <c r="F85">
        <v>46</v>
      </c>
      <c r="G85" t="s">
        <v>66</v>
      </c>
      <c r="H85">
        <v>1864</v>
      </c>
      <c r="I85">
        <v>1864</v>
      </c>
      <c r="J85" s="8">
        <v>0.9688964742707553</v>
      </c>
      <c r="K85" s="5" t="s">
        <v>20</v>
      </c>
      <c r="L85" s="5" t="s">
        <v>9</v>
      </c>
      <c r="M85" s="8">
        <v>0.09645190000000001</v>
      </c>
      <c r="N85" s="8">
        <v>0.0030963</v>
      </c>
    </row>
    <row r="86" spans="6:14" ht="12.75">
      <c r="F86">
        <v>154</v>
      </c>
      <c r="G86" t="s">
        <v>62</v>
      </c>
      <c r="H86">
        <v>1956</v>
      </c>
      <c r="I86">
        <v>1956</v>
      </c>
      <c r="J86" s="8">
        <v>0.9713255800154276</v>
      </c>
      <c r="K86" s="5" t="s">
        <v>20</v>
      </c>
      <c r="L86" s="5" t="s">
        <v>20</v>
      </c>
      <c r="M86" s="8">
        <v>0.1702454</v>
      </c>
      <c r="N86" s="8">
        <v>0.0050258</v>
      </c>
    </row>
    <row r="87" spans="6:14" ht="12.75">
      <c r="F87">
        <v>106</v>
      </c>
      <c r="G87" t="s">
        <v>59</v>
      </c>
      <c r="H87">
        <v>1914</v>
      </c>
      <c r="I87">
        <v>1918</v>
      </c>
      <c r="J87" s="8">
        <v>0.9731086037636831</v>
      </c>
      <c r="K87" s="5" t="s">
        <v>21</v>
      </c>
      <c r="L87" s="5" t="s">
        <v>21</v>
      </c>
      <c r="M87" s="8">
        <v>0.0682371</v>
      </c>
      <c r="N87" s="8">
        <v>0.0018857</v>
      </c>
    </row>
    <row r="88" spans="6:14" ht="12.75">
      <c r="F88">
        <v>72</v>
      </c>
      <c r="G88" t="s">
        <v>54</v>
      </c>
      <c r="H88">
        <v>1893</v>
      </c>
      <c r="I88">
        <v>1893</v>
      </c>
      <c r="J88" s="8">
        <v>0.9751782296490444</v>
      </c>
      <c r="K88" s="5" t="s">
        <v>20</v>
      </c>
      <c r="L88" s="5" t="s">
        <v>20</v>
      </c>
      <c r="M88" s="8">
        <v>0.0946154</v>
      </c>
      <c r="N88" s="8">
        <v>0.0024083</v>
      </c>
    </row>
    <row r="89" spans="6:14" ht="12.75">
      <c r="F89">
        <v>25</v>
      </c>
      <c r="G89" t="s">
        <v>52</v>
      </c>
      <c r="H89">
        <v>1856</v>
      </c>
      <c r="I89">
        <v>1857</v>
      </c>
      <c r="J89" s="8">
        <v>0.980779417203299</v>
      </c>
      <c r="K89" s="5" t="s">
        <v>20</v>
      </c>
      <c r="L89" s="5" t="s">
        <v>20</v>
      </c>
      <c r="M89" s="8">
        <v>0.2956996</v>
      </c>
      <c r="N89" s="8">
        <v>0.0057949</v>
      </c>
    </row>
    <row r="90" spans="6:14" ht="12.75">
      <c r="F90">
        <v>65</v>
      </c>
      <c r="G90" t="s">
        <v>49</v>
      </c>
      <c r="H90">
        <v>1882</v>
      </c>
      <c r="I90">
        <v>1882</v>
      </c>
      <c r="J90" s="8">
        <v>0.9810956784759003</v>
      </c>
      <c r="K90" s="5" t="s">
        <v>20</v>
      </c>
      <c r="L90" s="5" t="s">
        <v>20</v>
      </c>
      <c r="M90" s="8">
        <v>0.2116762</v>
      </c>
      <c r="N90" s="8">
        <v>0.0040787</v>
      </c>
    </row>
    <row r="91" spans="6:14" ht="12.75">
      <c r="F91">
        <v>184</v>
      </c>
      <c r="G91" t="s">
        <v>46</v>
      </c>
      <c r="H91">
        <v>1974</v>
      </c>
      <c r="I91">
        <v>1974</v>
      </c>
      <c r="J91" s="8">
        <v>0.9834900895643</v>
      </c>
      <c r="K91" s="5" t="s">
        <v>20</v>
      </c>
      <c r="L91" s="5" t="s">
        <v>20</v>
      </c>
      <c r="M91" s="8">
        <v>0.0087627</v>
      </c>
      <c r="N91" s="8">
        <v>0.0001471</v>
      </c>
    </row>
    <row r="92" spans="6:14" ht="12.75">
      <c r="F92">
        <v>142</v>
      </c>
      <c r="G92" t="s">
        <v>42</v>
      </c>
      <c r="H92">
        <v>1939</v>
      </c>
      <c r="I92">
        <v>1940</v>
      </c>
      <c r="J92" s="8">
        <v>0.9871800002572719</v>
      </c>
      <c r="K92" s="5" t="s">
        <v>20</v>
      </c>
      <c r="L92" s="5" t="s">
        <v>20</v>
      </c>
      <c r="M92" s="8">
        <v>0.1381359</v>
      </c>
      <c r="N92" s="8">
        <v>0.0017939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X94"/>
  <sheetViews>
    <sheetView zoomScale="75" zoomScaleNormal="75" workbookViewId="0" topLeftCell="A1">
      <selection activeCell="K1" sqref="K1"/>
    </sheetView>
  </sheetViews>
  <sheetFormatPr defaultColWidth="9.140625" defaultRowHeight="12.75"/>
  <cols>
    <col min="1" max="1" width="4.00390625" style="0" customWidth="1"/>
    <col min="2" max="2" width="15.00390625" style="0" customWidth="1"/>
    <col min="3" max="3" width="5.57421875" style="0" customWidth="1"/>
    <col min="4" max="4" width="10.00390625" style="0" bestFit="1" customWidth="1"/>
    <col min="5" max="5" width="6.8515625" style="0" bestFit="1" customWidth="1"/>
    <col min="6" max="6" width="10.00390625" style="0" customWidth="1"/>
    <col min="7" max="7" width="10.140625" style="0" customWidth="1"/>
    <col min="8" max="8" width="11.140625" style="0" customWidth="1"/>
    <col min="9" max="9" width="9.28125" style="0" bestFit="1" customWidth="1"/>
    <col min="10" max="10" width="8.7109375" style="0" bestFit="1" customWidth="1"/>
  </cols>
  <sheetData>
    <row r="1" spans="1:11" ht="15.75">
      <c r="A1" s="210" t="s">
        <v>372</v>
      </c>
      <c r="B1" s="211"/>
      <c r="C1" s="211"/>
      <c r="D1" s="211"/>
      <c r="E1" s="211"/>
      <c r="F1" s="211"/>
      <c r="G1" s="211"/>
      <c r="H1" s="211"/>
      <c r="I1" s="211"/>
      <c r="J1" s="212"/>
      <c r="K1" s="7"/>
    </row>
    <row r="2" spans="1:11" ht="15.75">
      <c r="A2" s="213"/>
      <c r="B2" s="161"/>
      <c r="C2" s="161"/>
      <c r="D2" s="161"/>
      <c r="E2" s="161"/>
      <c r="F2" s="161"/>
      <c r="G2" s="161"/>
      <c r="H2" s="161"/>
      <c r="I2" s="161"/>
      <c r="J2" s="162"/>
      <c r="K2" s="7"/>
    </row>
    <row r="3" spans="1:11" ht="26.25" customHeight="1">
      <c r="A3" s="17" t="s">
        <v>23</v>
      </c>
      <c r="B3" s="18" t="s">
        <v>36</v>
      </c>
      <c r="C3" s="17" t="s">
        <v>24</v>
      </c>
      <c r="D3" s="18" t="s">
        <v>37</v>
      </c>
      <c r="E3" s="18" t="s">
        <v>38</v>
      </c>
      <c r="F3" s="37" t="s">
        <v>19</v>
      </c>
      <c r="G3" s="37" t="s">
        <v>22</v>
      </c>
      <c r="H3" s="37" t="s">
        <v>39</v>
      </c>
      <c r="I3" s="19" t="s">
        <v>40</v>
      </c>
      <c r="J3" s="19" t="s">
        <v>41</v>
      </c>
      <c r="K3" s="7"/>
    </row>
    <row r="4" spans="1:11" ht="15.75">
      <c r="A4" s="21">
        <v>142</v>
      </c>
      <c r="B4" s="21" t="s">
        <v>42</v>
      </c>
      <c r="C4" s="20">
        <v>1939</v>
      </c>
      <c r="D4" s="21" t="s">
        <v>43</v>
      </c>
      <c r="E4" s="21" t="s">
        <v>44</v>
      </c>
      <c r="F4" s="22" t="s">
        <v>13</v>
      </c>
      <c r="G4" s="22" t="s">
        <v>13</v>
      </c>
      <c r="H4" s="22" t="s">
        <v>45</v>
      </c>
      <c r="I4" s="71">
        <v>0.9871800002572719</v>
      </c>
      <c r="J4" s="21">
        <v>104</v>
      </c>
      <c r="K4" s="7"/>
    </row>
    <row r="5" spans="1:11" ht="15.75">
      <c r="A5" s="21">
        <v>184</v>
      </c>
      <c r="B5" s="21" t="s">
        <v>46</v>
      </c>
      <c r="C5" s="20">
        <v>1974</v>
      </c>
      <c r="D5" s="21" t="s">
        <v>47</v>
      </c>
      <c r="E5" s="21" t="s">
        <v>48</v>
      </c>
      <c r="F5" s="22" t="s">
        <v>13</v>
      </c>
      <c r="G5" s="22" t="s">
        <v>13</v>
      </c>
      <c r="H5" s="22" t="s">
        <v>45</v>
      </c>
      <c r="I5" s="71">
        <v>0.9834900895643</v>
      </c>
      <c r="J5" s="21">
        <v>13</v>
      </c>
      <c r="K5" s="7"/>
    </row>
    <row r="6" spans="1:11" ht="15.75">
      <c r="A6" s="21">
        <v>65</v>
      </c>
      <c r="B6" s="21" t="s">
        <v>49</v>
      </c>
      <c r="C6" s="20">
        <v>1882</v>
      </c>
      <c r="D6" s="21" t="s">
        <v>50</v>
      </c>
      <c r="E6" s="21" t="s">
        <v>51</v>
      </c>
      <c r="F6" s="22" t="s">
        <v>13</v>
      </c>
      <c r="G6" s="22" t="s">
        <v>13</v>
      </c>
      <c r="H6" s="22" t="s">
        <v>45</v>
      </c>
      <c r="I6" s="71">
        <v>0.9810956784759003</v>
      </c>
      <c r="J6" s="21">
        <v>67</v>
      </c>
      <c r="K6" s="7"/>
    </row>
    <row r="7" spans="1:11" ht="15.75">
      <c r="A7" s="21">
        <v>25</v>
      </c>
      <c r="B7" s="21" t="s">
        <v>52</v>
      </c>
      <c r="C7" s="20">
        <v>1856</v>
      </c>
      <c r="D7" s="21" t="s">
        <v>50</v>
      </c>
      <c r="E7" s="21" t="s">
        <v>53</v>
      </c>
      <c r="F7" s="22" t="s">
        <v>13</v>
      </c>
      <c r="G7" s="22" t="s">
        <v>13</v>
      </c>
      <c r="H7" s="22" t="s">
        <v>45</v>
      </c>
      <c r="I7" s="71">
        <v>0.980779417203299</v>
      </c>
      <c r="J7" s="21">
        <v>141</v>
      </c>
      <c r="K7" s="7"/>
    </row>
    <row r="8" spans="1:11" ht="15.75">
      <c r="A8" s="21">
        <v>72</v>
      </c>
      <c r="B8" s="21" t="s">
        <v>54</v>
      </c>
      <c r="C8" s="20">
        <v>1893</v>
      </c>
      <c r="D8" s="21" t="s">
        <v>55</v>
      </c>
      <c r="E8" s="21" t="s">
        <v>56</v>
      </c>
      <c r="F8" s="22" t="s">
        <v>13</v>
      </c>
      <c r="G8" s="22" t="s">
        <v>13</v>
      </c>
      <c r="H8" s="22" t="s">
        <v>45</v>
      </c>
      <c r="I8" s="71">
        <v>0.9751782296490444</v>
      </c>
      <c r="J8" s="21">
        <v>22</v>
      </c>
      <c r="K8" s="7"/>
    </row>
    <row r="9" spans="1:11" ht="15.75">
      <c r="A9" s="21">
        <v>106</v>
      </c>
      <c r="B9" s="21" t="s">
        <v>59</v>
      </c>
      <c r="C9" s="20">
        <v>1914</v>
      </c>
      <c r="D9" s="21" t="s">
        <v>60</v>
      </c>
      <c r="E9" s="21" t="s">
        <v>61</v>
      </c>
      <c r="F9" s="22" t="s">
        <v>14</v>
      </c>
      <c r="G9" s="22" t="s">
        <v>14</v>
      </c>
      <c r="H9" s="22" t="s">
        <v>101</v>
      </c>
      <c r="I9" s="71">
        <v>0.9731086037636831</v>
      </c>
      <c r="J9" s="21">
        <v>1567</v>
      </c>
      <c r="K9" s="7"/>
    </row>
    <row r="10" spans="1:11" ht="15.75">
      <c r="A10" s="21">
        <v>154</v>
      </c>
      <c r="B10" s="21" t="s">
        <v>62</v>
      </c>
      <c r="C10" s="20">
        <v>1956</v>
      </c>
      <c r="D10" s="21" t="s">
        <v>43</v>
      </c>
      <c r="E10" s="21" t="s">
        <v>63</v>
      </c>
      <c r="F10" s="22" t="s">
        <v>13</v>
      </c>
      <c r="G10" s="22" t="s">
        <v>13</v>
      </c>
      <c r="H10" s="22" t="s">
        <v>45</v>
      </c>
      <c r="I10" s="71">
        <v>0.9713255800154276</v>
      </c>
      <c r="J10" s="21">
        <v>23</v>
      </c>
      <c r="K10" s="7"/>
    </row>
    <row r="11" spans="1:11" ht="42" customHeight="1">
      <c r="A11" s="74">
        <v>46</v>
      </c>
      <c r="B11" s="73" t="s">
        <v>66</v>
      </c>
      <c r="C11" s="72">
        <v>1864</v>
      </c>
      <c r="D11" s="74" t="s">
        <v>183</v>
      </c>
      <c r="E11" s="74" t="s">
        <v>68</v>
      </c>
      <c r="F11" s="75" t="s">
        <v>13</v>
      </c>
      <c r="G11" s="75" t="s">
        <v>9</v>
      </c>
      <c r="H11" s="75" t="s">
        <v>45</v>
      </c>
      <c r="I11" s="76">
        <v>0.9688964742707553</v>
      </c>
      <c r="J11" s="74">
        <v>111</v>
      </c>
      <c r="K11" s="7"/>
    </row>
    <row r="12" spans="1:11" ht="15.75">
      <c r="A12" s="21">
        <v>40</v>
      </c>
      <c r="B12" s="21" t="s">
        <v>64</v>
      </c>
      <c r="C12" s="20">
        <v>1862</v>
      </c>
      <c r="D12" s="21" t="s">
        <v>55</v>
      </c>
      <c r="E12" s="21" t="s">
        <v>65</v>
      </c>
      <c r="F12" s="22" t="s">
        <v>14</v>
      </c>
      <c r="G12" s="22" t="s">
        <v>14</v>
      </c>
      <c r="H12" s="22" t="s">
        <v>45</v>
      </c>
      <c r="I12" s="71">
        <v>0.9531609277994941</v>
      </c>
      <c r="J12" s="21">
        <v>1757</v>
      </c>
      <c r="K12" s="7"/>
    </row>
    <row r="13" spans="1:11" ht="15.75">
      <c r="A13" s="21">
        <v>117</v>
      </c>
      <c r="B13" s="21" t="s">
        <v>159</v>
      </c>
      <c r="C13" s="20">
        <v>1920</v>
      </c>
      <c r="D13" s="21" t="s">
        <v>108</v>
      </c>
      <c r="E13" s="21" t="s">
        <v>182</v>
      </c>
      <c r="F13" s="22" t="s">
        <v>13</v>
      </c>
      <c r="G13" s="22" t="s">
        <v>13</v>
      </c>
      <c r="H13" s="22" t="s">
        <v>45</v>
      </c>
      <c r="I13" s="71">
        <v>0.9480555739747397</v>
      </c>
      <c r="J13" s="21">
        <v>140</v>
      </c>
      <c r="K13" s="16"/>
    </row>
    <row r="15" spans="1:15" ht="51">
      <c r="A15" s="12" t="s">
        <v>23</v>
      </c>
      <c r="B15" s="12" t="s">
        <v>36</v>
      </c>
      <c r="C15" s="12" t="s">
        <v>120</v>
      </c>
      <c r="D15" s="12" t="s">
        <v>121</v>
      </c>
      <c r="E15" s="13" t="s">
        <v>95</v>
      </c>
      <c r="F15" s="12" t="s">
        <v>19</v>
      </c>
      <c r="G15" s="12" t="s">
        <v>22</v>
      </c>
      <c r="H15" s="12" t="s">
        <v>136</v>
      </c>
      <c r="I15" s="12" t="s">
        <v>18</v>
      </c>
      <c r="J15" s="12" t="s">
        <v>174</v>
      </c>
      <c r="K15" s="12" t="s">
        <v>41</v>
      </c>
      <c r="L15" s="12" t="s">
        <v>137</v>
      </c>
      <c r="M15" s="12" t="s">
        <v>138</v>
      </c>
      <c r="N15" s="12" t="s">
        <v>139</v>
      </c>
      <c r="O15" s="12" t="s">
        <v>140</v>
      </c>
    </row>
    <row r="16" spans="1:15" ht="12.75">
      <c r="A16">
        <v>163</v>
      </c>
      <c r="B16" t="s">
        <v>71</v>
      </c>
      <c r="C16">
        <v>1965</v>
      </c>
      <c r="D16">
        <v>1975</v>
      </c>
      <c r="E16" s="8">
        <v>0.018180767131692897</v>
      </c>
      <c r="F16" s="5" t="s">
        <v>20</v>
      </c>
      <c r="G16" s="5" t="s">
        <v>20</v>
      </c>
      <c r="H16" s="15">
        <v>0</v>
      </c>
      <c r="I16">
        <v>4</v>
      </c>
      <c r="J16">
        <v>2</v>
      </c>
      <c r="K16">
        <v>3735</v>
      </c>
      <c r="L16">
        <v>700000</v>
      </c>
      <c r="M16">
        <v>321442</v>
      </c>
      <c r="N16" s="8">
        <v>0.0039942</v>
      </c>
      <c r="O16" s="8">
        <v>0.21569950000000002</v>
      </c>
    </row>
    <row r="17" spans="1:15" ht="12.75">
      <c r="A17">
        <v>145</v>
      </c>
      <c r="B17" t="s">
        <v>54</v>
      </c>
      <c r="C17">
        <v>1940</v>
      </c>
      <c r="D17">
        <v>1941</v>
      </c>
      <c r="E17" s="8">
        <v>0.04187408084983803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53</v>
      </c>
      <c r="L17">
        <v>700</v>
      </c>
      <c r="M17">
        <v>700</v>
      </c>
      <c r="N17" s="8">
        <v>0.0033143</v>
      </c>
      <c r="O17" s="8">
        <v>0.0758349</v>
      </c>
    </row>
    <row r="18" spans="1:15" ht="12.75">
      <c r="A18">
        <v>76</v>
      </c>
      <c r="B18" t="s">
        <v>74</v>
      </c>
      <c r="C18">
        <v>1897</v>
      </c>
      <c r="D18">
        <v>1897</v>
      </c>
      <c r="E18" s="8">
        <v>0.07989682900925504</v>
      </c>
      <c r="F18" s="5" t="s">
        <v>21</v>
      </c>
      <c r="G18" s="5" t="s">
        <v>21</v>
      </c>
      <c r="H18" s="15">
        <v>1</v>
      </c>
      <c r="I18">
        <v>0</v>
      </c>
      <c r="J18">
        <v>0</v>
      </c>
      <c r="K18">
        <v>94</v>
      </c>
      <c r="L18">
        <v>600</v>
      </c>
      <c r="M18">
        <v>1400</v>
      </c>
      <c r="N18" s="8">
        <v>0.0021064</v>
      </c>
      <c r="O18" s="8">
        <v>0.0242576</v>
      </c>
    </row>
    <row r="19" spans="1:15" ht="12.75">
      <c r="A19">
        <v>189</v>
      </c>
      <c r="B19" t="s">
        <v>81</v>
      </c>
      <c r="C19">
        <v>1977</v>
      </c>
      <c r="D19">
        <v>1978</v>
      </c>
      <c r="E19" s="8">
        <v>0.1006129310601327</v>
      </c>
      <c r="F19" s="5" t="s">
        <v>21</v>
      </c>
      <c r="G19" s="5" t="s">
        <v>21</v>
      </c>
      <c r="H19" s="15">
        <v>0</v>
      </c>
      <c r="I19">
        <v>0</v>
      </c>
      <c r="J19">
        <v>2</v>
      </c>
      <c r="K19">
        <v>226</v>
      </c>
      <c r="L19">
        <v>3500</v>
      </c>
      <c r="M19">
        <v>2500</v>
      </c>
      <c r="N19" s="8">
        <v>0.0006763</v>
      </c>
      <c r="O19" s="8">
        <v>0.0060455000000000005</v>
      </c>
    </row>
    <row r="20" spans="1:15" ht="12.75">
      <c r="A20">
        <v>28</v>
      </c>
      <c r="B20" t="s">
        <v>76</v>
      </c>
      <c r="C20">
        <v>1859</v>
      </c>
      <c r="D20">
        <v>1859</v>
      </c>
      <c r="E20" s="8">
        <v>0.15243280342799903</v>
      </c>
      <c r="F20" s="5" t="s">
        <v>20</v>
      </c>
      <c r="G20" s="5" t="s">
        <v>20</v>
      </c>
      <c r="H20" s="15">
        <v>0</v>
      </c>
      <c r="I20">
        <v>3</v>
      </c>
      <c r="J20">
        <v>0</v>
      </c>
      <c r="K20">
        <v>75</v>
      </c>
      <c r="L20">
        <v>10000</v>
      </c>
      <c r="M20">
        <v>12500</v>
      </c>
      <c r="N20" s="8">
        <v>0.0147915</v>
      </c>
      <c r="O20" s="8">
        <v>0.0822447</v>
      </c>
    </row>
    <row r="21" spans="1:15" ht="12.75">
      <c r="A21">
        <v>73</v>
      </c>
      <c r="B21" t="s">
        <v>78</v>
      </c>
      <c r="C21">
        <v>1894</v>
      </c>
      <c r="D21">
        <v>1895</v>
      </c>
      <c r="E21" s="8">
        <v>0.15497080833972227</v>
      </c>
      <c r="F21" s="5" t="s">
        <v>20</v>
      </c>
      <c r="G21" s="5" t="s">
        <v>20</v>
      </c>
      <c r="H21" s="15">
        <v>1</v>
      </c>
      <c r="I21">
        <v>0</v>
      </c>
      <c r="J21">
        <v>0</v>
      </c>
      <c r="K21">
        <v>242</v>
      </c>
      <c r="L21">
        <v>5000</v>
      </c>
      <c r="M21">
        <v>10000</v>
      </c>
      <c r="N21" s="8">
        <v>0.0282584</v>
      </c>
      <c r="O21" s="8">
        <v>0.1540882</v>
      </c>
    </row>
    <row r="22" spans="1:15" ht="12.75">
      <c r="A22">
        <v>166</v>
      </c>
      <c r="B22" t="s">
        <v>83</v>
      </c>
      <c r="C22">
        <v>1965</v>
      </c>
      <c r="D22">
        <v>1965</v>
      </c>
      <c r="E22" s="8">
        <v>0.17617369669069474</v>
      </c>
      <c r="F22" s="5" t="s">
        <v>20</v>
      </c>
      <c r="G22" s="5" t="s">
        <v>7</v>
      </c>
      <c r="H22" s="15">
        <v>1</v>
      </c>
      <c r="I22">
        <v>0</v>
      </c>
      <c r="J22">
        <v>0</v>
      </c>
      <c r="K22">
        <v>50</v>
      </c>
      <c r="L22">
        <v>3800</v>
      </c>
      <c r="M22">
        <v>3261</v>
      </c>
      <c r="N22" s="8">
        <v>0.0111593</v>
      </c>
      <c r="O22" s="8">
        <v>0.0521833</v>
      </c>
    </row>
    <row r="23" spans="1:15" ht="12.75">
      <c r="A23">
        <v>147</v>
      </c>
      <c r="B23" t="s">
        <v>86</v>
      </c>
      <c r="C23">
        <v>1948</v>
      </c>
      <c r="D23">
        <v>1949</v>
      </c>
      <c r="E23" s="8">
        <v>0.1836841097728189</v>
      </c>
      <c r="F23" s="5" t="s">
        <v>5</v>
      </c>
      <c r="G23" s="5" t="s">
        <v>21</v>
      </c>
      <c r="H23" s="15">
        <v>1</v>
      </c>
      <c r="I23">
        <v>0</v>
      </c>
      <c r="J23">
        <v>0</v>
      </c>
      <c r="K23">
        <v>169</v>
      </c>
      <c r="L23">
        <v>1000</v>
      </c>
      <c r="M23">
        <v>1000</v>
      </c>
      <c r="N23" s="8">
        <v>0.0118022</v>
      </c>
      <c r="O23" s="8">
        <v>0.0524505</v>
      </c>
    </row>
    <row r="24" spans="1:15" ht="12.75">
      <c r="A24">
        <v>10</v>
      </c>
      <c r="B24" t="s">
        <v>87</v>
      </c>
      <c r="C24">
        <v>1848</v>
      </c>
      <c r="D24">
        <v>1848</v>
      </c>
      <c r="E24" s="8">
        <v>0.19477119476060417</v>
      </c>
      <c r="F24" s="5" t="s">
        <v>21</v>
      </c>
      <c r="G24" s="5" t="s">
        <v>7</v>
      </c>
      <c r="H24" s="15">
        <v>0</v>
      </c>
      <c r="I24">
        <v>3</v>
      </c>
      <c r="J24">
        <v>0</v>
      </c>
      <c r="K24">
        <v>143</v>
      </c>
      <c r="L24">
        <v>3600</v>
      </c>
      <c r="M24">
        <v>3927</v>
      </c>
      <c r="N24" s="8">
        <v>0.0183909</v>
      </c>
      <c r="O24" s="8">
        <v>0.0760322</v>
      </c>
    </row>
    <row r="25" spans="1:15" ht="12.75">
      <c r="A25">
        <v>202</v>
      </c>
      <c r="B25" t="s">
        <v>88</v>
      </c>
      <c r="C25">
        <v>1982</v>
      </c>
      <c r="D25">
        <v>1982</v>
      </c>
      <c r="E25" s="8">
        <v>0.22706536436795188</v>
      </c>
      <c r="F25" s="5" t="s">
        <v>21</v>
      </c>
      <c r="G25" s="5" t="s">
        <v>21</v>
      </c>
      <c r="H25" s="15">
        <v>1</v>
      </c>
      <c r="I25">
        <v>0</v>
      </c>
      <c r="J25">
        <v>0</v>
      </c>
      <c r="K25">
        <v>88</v>
      </c>
      <c r="L25">
        <v>655</v>
      </c>
      <c r="M25">
        <v>255</v>
      </c>
      <c r="N25" s="8">
        <v>0.0069185</v>
      </c>
      <c r="O25" s="8">
        <v>0.0235507</v>
      </c>
    </row>
    <row r="26" spans="1:15" ht="12.75">
      <c r="A26">
        <v>121</v>
      </c>
      <c r="B26" t="s">
        <v>161</v>
      </c>
      <c r="C26">
        <v>1931</v>
      </c>
      <c r="D26">
        <v>1933</v>
      </c>
      <c r="E26" s="8">
        <v>0.24698252729322523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505</v>
      </c>
      <c r="L26">
        <v>10000</v>
      </c>
      <c r="M26">
        <v>50000</v>
      </c>
      <c r="N26" s="8">
        <v>0.0411423</v>
      </c>
      <c r="O26" s="8">
        <v>0.1254375</v>
      </c>
    </row>
    <row r="27" spans="1:15" ht="12.75">
      <c r="A27">
        <v>19</v>
      </c>
      <c r="B27" t="s">
        <v>145</v>
      </c>
      <c r="C27">
        <v>1851</v>
      </c>
      <c r="D27">
        <v>1852</v>
      </c>
      <c r="E27" s="8">
        <v>0.26323867237008874</v>
      </c>
      <c r="F27" s="5" t="s">
        <v>21</v>
      </c>
      <c r="G27" s="5" t="s">
        <v>21</v>
      </c>
      <c r="H27" s="15">
        <v>1</v>
      </c>
      <c r="I27">
        <v>0</v>
      </c>
      <c r="J27">
        <v>0</v>
      </c>
      <c r="K27">
        <v>200</v>
      </c>
      <c r="L27">
        <v>800</v>
      </c>
      <c r="M27">
        <v>500</v>
      </c>
      <c r="N27" s="8">
        <v>0.0026585</v>
      </c>
      <c r="O27" s="8">
        <v>0.0074407</v>
      </c>
    </row>
    <row r="28" spans="1:15" ht="12.75">
      <c r="A28">
        <v>136</v>
      </c>
      <c r="B28" t="s">
        <v>106</v>
      </c>
      <c r="C28">
        <v>1939</v>
      </c>
      <c r="D28">
        <v>1939</v>
      </c>
      <c r="E28" s="8">
        <v>0.29928378531093486</v>
      </c>
      <c r="F28" s="5" t="s">
        <v>21</v>
      </c>
      <c r="G28" s="5" t="s">
        <v>21</v>
      </c>
      <c r="H28" s="15">
        <v>0</v>
      </c>
      <c r="I28">
        <v>3</v>
      </c>
      <c r="J28">
        <v>2</v>
      </c>
      <c r="K28">
        <v>129</v>
      </c>
      <c r="L28">
        <v>20000</v>
      </c>
      <c r="M28">
        <v>8000</v>
      </c>
      <c r="N28" s="8">
        <v>0.0590574</v>
      </c>
      <c r="O28" s="8">
        <v>0.1382717</v>
      </c>
    </row>
    <row r="29" spans="1:15" ht="12.75">
      <c r="A29">
        <v>100</v>
      </c>
      <c r="B29" t="s">
        <v>124</v>
      </c>
      <c r="C29">
        <v>1912</v>
      </c>
      <c r="D29">
        <v>1913</v>
      </c>
      <c r="E29" s="8">
        <v>0.3016588723197741</v>
      </c>
      <c r="F29" s="5" t="s">
        <v>20</v>
      </c>
      <c r="G29" s="5" t="s">
        <v>20</v>
      </c>
      <c r="H29" s="15">
        <v>0</v>
      </c>
      <c r="I29">
        <v>0</v>
      </c>
      <c r="J29">
        <v>1</v>
      </c>
      <c r="K29">
        <v>185</v>
      </c>
      <c r="L29">
        <v>52000</v>
      </c>
      <c r="M29">
        <v>30000</v>
      </c>
      <c r="N29" s="8">
        <v>0.0068374</v>
      </c>
      <c r="O29" s="8">
        <v>0.0158286</v>
      </c>
    </row>
    <row r="30" spans="1:15" ht="12.75">
      <c r="A30">
        <v>130</v>
      </c>
      <c r="B30" t="s">
        <v>78</v>
      </c>
      <c r="C30">
        <v>1937</v>
      </c>
      <c r="D30">
        <v>1941</v>
      </c>
      <c r="E30" s="8">
        <v>0.31298336616814787</v>
      </c>
      <c r="F30" s="5" t="s">
        <v>20</v>
      </c>
      <c r="G30" s="5" t="s">
        <v>9</v>
      </c>
      <c r="H30" s="15">
        <v>1</v>
      </c>
      <c r="I30">
        <v>0</v>
      </c>
      <c r="J30">
        <v>0</v>
      </c>
      <c r="K30">
        <v>1615</v>
      </c>
      <c r="L30">
        <v>250000</v>
      </c>
      <c r="M30">
        <v>750000</v>
      </c>
      <c r="N30" s="8">
        <v>0.0534113</v>
      </c>
      <c r="O30" s="8">
        <v>0.1172409</v>
      </c>
    </row>
    <row r="31" spans="1:15" ht="12.75">
      <c r="A31">
        <v>115</v>
      </c>
      <c r="B31" t="s">
        <v>74</v>
      </c>
      <c r="C31">
        <v>1919</v>
      </c>
      <c r="D31">
        <v>1922</v>
      </c>
      <c r="E31" s="8">
        <v>0.3234648230988207</v>
      </c>
      <c r="F31" s="5" t="s">
        <v>21</v>
      </c>
      <c r="G31" s="5" t="s">
        <v>21</v>
      </c>
      <c r="H31" s="15">
        <v>1</v>
      </c>
      <c r="I31">
        <v>0</v>
      </c>
      <c r="J31">
        <v>0</v>
      </c>
      <c r="K31">
        <v>1256</v>
      </c>
      <c r="L31">
        <v>30000</v>
      </c>
      <c r="M31">
        <v>20000</v>
      </c>
      <c r="N31" s="8">
        <v>0.0027839</v>
      </c>
      <c r="O31" s="8">
        <v>0.0058226</v>
      </c>
    </row>
    <row r="32" spans="1:15" ht="12.75">
      <c r="A32">
        <v>91</v>
      </c>
      <c r="B32" t="s">
        <v>104</v>
      </c>
      <c r="C32">
        <v>1907</v>
      </c>
      <c r="D32">
        <v>1907</v>
      </c>
      <c r="E32" s="8">
        <v>0.32402073732718895</v>
      </c>
      <c r="F32" s="5" t="s">
        <v>20</v>
      </c>
      <c r="G32" s="5" t="s">
        <v>20</v>
      </c>
      <c r="H32" s="15">
        <v>0</v>
      </c>
      <c r="I32">
        <v>0</v>
      </c>
      <c r="J32">
        <v>2</v>
      </c>
      <c r="K32">
        <v>64</v>
      </c>
      <c r="L32">
        <v>400</v>
      </c>
      <c r="M32">
        <v>600</v>
      </c>
      <c r="N32" s="8">
        <v>0.000225</v>
      </c>
      <c r="O32" s="8">
        <v>0.00046939999999999997</v>
      </c>
    </row>
    <row r="33" spans="1:15" ht="12.75">
      <c r="A33">
        <v>124</v>
      </c>
      <c r="B33" t="s">
        <v>162</v>
      </c>
      <c r="C33">
        <v>1932</v>
      </c>
      <c r="D33">
        <v>1935</v>
      </c>
      <c r="E33" s="8">
        <v>0.3309332335889284</v>
      </c>
      <c r="F33" s="5" t="s">
        <v>20</v>
      </c>
      <c r="G33" s="5" t="s">
        <v>20</v>
      </c>
      <c r="H33" s="15">
        <v>1</v>
      </c>
      <c r="I33">
        <v>0</v>
      </c>
      <c r="J33">
        <v>0</v>
      </c>
      <c r="K33">
        <v>1093</v>
      </c>
      <c r="L33">
        <v>36000</v>
      </c>
      <c r="M33">
        <v>56661</v>
      </c>
      <c r="N33" s="8">
        <v>0.0003539</v>
      </c>
      <c r="O33" s="8">
        <v>0.0007155</v>
      </c>
    </row>
    <row r="34" spans="1:15" ht="12.75">
      <c r="A34">
        <v>97</v>
      </c>
      <c r="B34" t="s">
        <v>156</v>
      </c>
      <c r="C34">
        <v>1911</v>
      </c>
      <c r="D34">
        <v>1912</v>
      </c>
      <c r="E34" s="8">
        <v>0.35147417488902016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386</v>
      </c>
      <c r="L34">
        <v>14000</v>
      </c>
      <c r="M34">
        <v>6000</v>
      </c>
      <c r="N34" s="8">
        <v>0.0180282</v>
      </c>
      <c r="O34" s="8">
        <v>0.0332649</v>
      </c>
    </row>
    <row r="35" spans="1:15" ht="12.75">
      <c r="A35">
        <v>151</v>
      </c>
      <c r="B35" t="s">
        <v>109</v>
      </c>
      <c r="C35">
        <v>1950</v>
      </c>
      <c r="D35">
        <v>1953</v>
      </c>
      <c r="E35" s="8">
        <v>0.36052116384257077</v>
      </c>
      <c r="F35" s="5" t="s">
        <v>5</v>
      </c>
      <c r="G35" s="5" t="s">
        <v>7</v>
      </c>
      <c r="H35" s="15">
        <v>0</v>
      </c>
      <c r="I35">
        <v>5</v>
      </c>
      <c r="J35">
        <v>0</v>
      </c>
      <c r="K35">
        <v>1130</v>
      </c>
      <c r="L35">
        <v>739191</v>
      </c>
      <c r="M35">
        <v>170642</v>
      </c>
      <c r="N35" s="8">
        <v>0.0026702</v>
      </c>
      <c r="O35" s="8">
        <v>0.0047363</v>
      </c>
    </row>
    <row r="36" spans="1:15" ht="12.75">
      <c r="A36">
        <v>103</v>
      </c>
      <c r="B36" t="s">
        <v>105</v>
      </c>
      <c r="C36">
        <v>1913</v>
      </c>
      <c r="D36">
        <v>1913</v>
      </c>
      <c r="E36" s="8">
        <v>0.3668945481468367</v>
      </c>
      <c r="F36" s="5" t="s">
        <v>20</v>
      </c>
      <c r="G36" s="5" t="s">
        <v>20</v>
      </c>
      <c r="H36" s="15">
        <v>0</v>
      </c>
      <c r="I36">
        <v>3</v>
      </c>
      <c r="J36">
        <v>1</v>
      </c>
      <c r="K36">
        <v>31</v>
      </c>
      <c r="L36">
        <v>42500</v>
      </c>
      <c r="M36">
        <v>18500</v>
      </c>
      <c r="N36" s="8">
        <v>0.0091181</v>
      </c>
      <c r="O36" s="8">
        <v>0.015734</v>
      </c>
    </row>
    <row r="37" spans="1:15" ht="12.75">
      <c r="A37">
        <v>125</v>
      </c>
      <c r="B37" t="s">
        <v>163</v>
      </c>
      <c r="C37">
        <v>1934</v>
      </c>
      <c r="D37">
        <v>1934</v>
      </c>
      <c r="E37" s="8">
        <v>0.3739313244569026</v>
      </c>
      <c r="F37" s="5" t="s">
        <v>20</v>
      </c>
      <c r="G37" s="5" t="s">
        <v>9</v>
      </c>
      <c r="H37" s="15">
        <v>1</v>
      </c>
      <c r="I37">
        <v>0</v>
      </c>
      <c r="J37">
        <v>0</v>
      </c>
      <c r="K37">
        <v>55</v>
      </c>
      <c r="L37">
        <v>100</v>
      </c>
      <c r="M37">
        <v>2000</v>
      </c>
      <c r="N37" s="8">
        <v>0.0005336</v>
      </c>
      <c r="O37" s="8">
        <v>0.0008934</v>
      </c>
    </row>
    <row r="38" spans="1:15" ht="12.75">
      <c r="A38">
        <v>67</v>
      </c>
      <c r="B38" t="s">
        <v>151</v>
      </c>
      <c r="C38">
        <v>1884</v>
      </c>
      <c r="D38">
        <v>1885</v>
      </c>
      <c r="E38" s="8">
        <v>0.39199288643269303</v>
      </c>
      <c r="F38" s="5" t="s">
        <v>20</v>
      </c>
      <c r="G38" s="5" t="s">
        <v>20</v>
      </c>
      <c r="H38" s="15">
        <v>1</v>
      </c>
      <c r="I38">
        <v>0</v>
      </c>
      <c r="J38">
        <v>0</v>
      </c>
      <c r="K38">
        <v>291</v>
      </c>
      <c r="L38">
        <v>2100</v>
      </c>
      <c r="M38">
        <v>10000</v>
      </c>
      <c r="N38" s="8">
        <v>0.1045231</v>
      </c>
      <c r="O38" s="8">
        <v>0.1621223</v>
      </c>
    </row>
    <row r="39" spans="1:15" ht="12.75">
      <c r="A39">
        <v>175</v>
      </c>
      <c r="B39" t="s">
        <v>168</v>
      </c>
      <c r="C39">
        <v>1969</v>
      </c>
      <c r="D39">
        <v>1969</v>
      </c>
      <c r="E39" s="8">
        <v>0.4169141785211818</v>
      </c>
      <c r="F39" s="5" t="s">
        <v>21</v>
      </c>
      <c r="G39" s="5" t="s">
        <v>7</v>
      </c>
      <c r="H39" s="15">
        <v>1</v>
      </c>
      <c r="I39">
        <v>0</v>
      </c>
      <c r="J39">
        <v>0</v>
      </c>
      <c r="K39">
        <v>5</v>
      </c>
      <c r="L39">
        <v>1200</v>
      </c>
      <c r="M39">
        <v>700</v>
      </c>
      <c r="N39" s="8">
        <v>0.0002667</v>
      </c>
      <c r="O39" s="8">
        <v>0.000373</v>
      </c>
    </row>
    <row r="40" spans="1:15" ht="12.75">
      <c r="A40">
        <v>199</v>
      </c>
      <c r="B40" t="s">
        <v>172</v>
      </c>
      <c r="C40">
        <v>1980</v>
      </c>
      <c r="D40">
        <v>1988</v>
      </c>
      <c r="E40" s="8">
        <v>0.41831632108688693</v>
      </c>
      <c r="F40" s="5" t="s">
        <v>5</v>
      </c>
      <c r="G40" s="5" t="s">
        <v>21</v>
      </c>
      <c r="H40" s="15">
        <v>1</v>
      </c>
      <c r="I40">
        <v>0</v>
      </c>
      <c r="J40">
        <v>0</v>
      </c>
      <c r="K40">
        <v>2890</v>
      </c>
      <c r="L40">
        <v>500000</v>
      </c>
      <c r="M40">
        <v>750000</v>
      </c>
      <c r="N40" s="8">
        <v>0.0058809</v>
      </c>
      <c r="O40" s="8">
        <v>0.0081776</v>
      </c>
    </row>
    <row r="41" spans="1:15" ht="12.75">
      <c r="A41">
        <v>55</v>
      </c>
      <c r="B41" t="s">
        <v>100</v>
      </c>
      <c r="C41">
        <v>1866</v>
      </c>
      <c r="D41">
        <v>1866</v>
      </c>
      <c r="E41" s="8">
        <v>0.4583506418732344</v>
      </c>
      <c r="F41" s="5" t="s">
        <v>20</v>
      </c>
      <c r="G41" s="5" t="s">
        <v>20</v>
      </c>
      <c r="H41" s="15">
        <v>0</v>
      </c>
      <c r="I41">
        <v>3</v>
      </c>
      <c r="J41">
        <v>5</v>
      </c>
      <c r="K41">
        <v>42</v>
      </c>
      <c r="L41">
        <v>14100</v>
      </c>
      <c r="M41">
        <v>30000</v>
      </c>
      <c r="N41" s="8">
        <v>0.06631329999999999</v>
      </c>
      <c r="O41" s="8">
        <v>0.07836480000000001</v>
      </c>
    </row>
    <row r="42" spans="1:15" ht="12.75">
      <c r="A42">
        <v>58</v>
      </c>
      <c r="B42" t="s">
        <v>181</v>
      </c>
      <c r="C42">
        <v>1870</v>
      </c>
      <c r="D42">
        <v>1871</v>
      </c>
      <c r="E42" s="8">
        <v>0.47289574235243254</v>
      </c>
      <c r="F42" s="5" t="s">
        <v>20</v>
      </c>
      <c r="G42" s="5" t="s">
        <v>20</v>
      </c>
      <c r="H42" s="15">
        <v>0</v>
      </c>
      <c r="I42" s="15">
        <v>0</v>
      </c>
      <c r="J42" s="15">
        <v>1</v>
      </c>
      <c r="K42" s="15">
        <v>223</v>
      </c>
      <c r="L42">
        <v>52313</v>
      </c>
      <c r="M42">
        <v>152000</v>
      </c>
      <c r="N42" s="8">
        <v>0.11429629999999999</v>
      </c>
      <c r="O42" s="8">
        <v>0.1273982</v>
      </c>
    </row>
    <row r="43" spans="1:15" ht="12.75">
      <c r="A43">
        <v>83</v>
      </c>
      <c r="B43" t="s">
        <v>154</v>
      </c>
      <c r="C43">
        <v>1900</v>
      </c>
      <c r="D43">
        <v>1900</v>
      </c>
      <c r="E43" s="8">
        <v>0.4765747053323962</v>
      </c>
      <c r="F43" s="5" t="s">
        <v>20</v>
      </c>
      <c r="G43" s="5" t="s">
        <v>21</v>
      </c>
      <c r="H43" s="15">
        <v>1</v>
      </c>
      <c r="I43">
        <v>0</v>
      </c>
      <c r="J43">
        <v>0</v>
      </c>
      <c r="K43">
        <v>55</v>
      </c>
      <c r="L43">
        <v>242</v>
      </c>
      <c r="M43">
        <v>3758</v>
      </c>
      <c r="N43" s="8">
        <v>0.1092385</v>
      </c>
      <c r="O43" s="8">
        <v>0.1199774</v>
      </c>
    </row>
    <row r="44" spans="1:15" ht="12.75">
      <c r="A44">
        <v>205</v>
      </c>
      <c r="B44" t="s">
        <v>173</v>
      </c>
      <c r="C44">
        <v>1982</v>
      </c>
      <c r="D44">
        <v>1982</v>
      </c>
      <c r="E44" s="8">
        <v>0.4783993989397966</v>
      </c>
      <c r="F44" s="5" t="s">
        <v>5</v>
      </c>
      <c r="G44" s="5" t="s">
        <v>7</v>
      </c>
      <c r="H44" s="15">
        <v>1</v>
      </c>
      <c r="I44">
        <v>0</v>
      </c>
      <c r="J44">
        <v>0</v>
      </c>
      <c r="K44">
        <v>138</v>
      </c>
      <c r="L44">
        <v>1000</v>
      </c>
      <c r="M44">
        <v>235</v>
      </c>
      <c r="N44" s="8">
        <v>0.0034384</v>
      </c>
      <c r="O44" s="8">
        <v>0.0037489</v>
      </c>
    </row>
    <row r="45" spans="1:15" ht="12.75">
      <c r="A45">
        <v>60</v>
      </c>
      <c r="B45" t="s">
        <v>150</v>
      </c>
      <c r="C45">
        <v>1876</v>
      </c>
      <c r="D45">
        <v>1876</v>
      </c>
      <c r="E45" s="8">
        <v>0.47999297999297996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30</v>
      </c>
      <c r="L45">
        <v>2000</v>
      </c>
      <c r="M45">
        <v>2000</v>
      </c>
      <c r="N45" s="8">
        <v>0.0002735</v>
      </c>
      <c r="O45" s="8">
        <v>0.0002963</v>
      </c>
    </row>
    <row r="46" spans="1:15" ht="12.75">
      <c r="A46">
        <v>118</v>
      </c>
      <c r="B46" t="s">
        <v>160</v>
      </c>
      <c r="C46">
        <v>1929</v>
      </c>
      <c r="D46">
        <v>1929</v>
      </c>
      <c r="E46" s="8">
        <v>0.5136691288496333</v>
      </c>
      <c r="F46" s="5" t="s">
        <v>20</v>
      </c>
      <c r="G46" s="5" t="s">
        <v>9</v>
      </c>
      <c r="H46" s="15">
        <v>1</v>
      </c>
      <c r="I46">
        <v>0</v>
      </c>
      <c r="J46">
        <v>0</v>
      </c>
      <c r="K46">
        <v>109</v>
      </c>
      <c r="L46">
        <v>200</v>
      </c>
      <c r="M46">
        <v>3000</v>
      </c>
      <c r="N46" s="8">
        <v>0.1337485</v>
      </c>
      <c r="O46" s="8">
        <v>0.1266302</v>
      </c>
    </row>
    <row r="47" spans="1:15" ht="12.75">
      <c r="A47">
        <v>70</v>
      </c>
      <c r="B47" t="s">
        <v>152</v>
      </c>
      <c r="C47">
        <v>1885</v>
      </c>
      <c r="D47">
        <v>1885</v>
      </c>
      <c r="E47" s="8">
        <v>0.516368240188099</v>
      </c>
      <c r="F47" s="5" t="s">
        <v>21</v>
      </c>
      <c r="G47" s="5" t="s">
        <v>21</v>
      </c>
      <c r="H47" s="15">
        <v>1</v>
      </c>
      <c r="I47">
        <v>0</v>
      </c>
      <c r="J47">
        <v>0</v>
      </c>
      <c r="K47">
        <v>19</v>
      </c>
      <c r="L47">
        <v>800</v>
      </c>
      <c r="M47">
        <v>200</v>
      </c>
      <c r="N47" s="8">
        <v>0.0002855</v>
      </c>
      <c r="O47" s="8">
        <v>0.0002674</v>
      </c>
    </row>
    <row r="48" spans="1:15" ht="12.75">
      <c r="A48">
        <v>88</v>
      </c>
      <c r="B48" t="s">
        <v>103</v>
      </c>
      <c r="C48">
        <v>1906</v>
      </c>
      <c r="D48">
        <v>1906</v>
      </c>
      <c r="E48" s="8">
        <v>0.5425877422734415</v>
      </c>
      <c r="F48" s="5" t="s">
        <v>20</v>
      </c>
      <c r="G48" s="5" t="s">
        <v>7</v>
      </c>
      <c r="H48" s="15">
        <v>0</v>
      </c>
      <c r="I48">
        <v>0</v>
      </c>
      <c r="J48">
        <v>2</v>
      </c>
      <c r="K48">
        <v>55</v>
      </c>
      <c r="L48">
        <v>400</v>
      </c>
      <c r="M48">
        <v>600</v>
      </c>
      <c r="N48" s="8">
        <v>0.0005179</v>
      </c>
      <c r="O48" s="8">
        <v>0.0004366</v>
      </c>
    </row>
    <row r="49" spans="1:15" ht="12.75">
      <c r="A49">
        <v>37</v>
      </c>
      <c r="B49" t="s">
        <v>148</v>
      </c>
      <c r="C49">
        <v>1860</v>
      </c>
      <c r="D49">
        <v>1861</v>
      </c>
      <c r="E49" s="8">
        <v>0.64720071982782</v>
      </c>
      <c r="F49" s="5" t="s">
        <v>20</v>
      </c>
      <c r="G49" s="5" t="s">
        <v>20</v>
      </c>
      <c r="H49" s="15">
        <v>1</v>
      </c>
      <c r="I49">
        <v>0</v>
      </c>
      <c r="J49">
        <v>0</v>
      </c>
      <c r="K49">
        <v>97</v>
      </c>
      <c r="L49">
        <v>600</v>
      </c>
      <c r="M49">
        <v>400</v>
      </c>
      <c r="N49" s="8">
        <v>0.0286275</v>
      </c>
      <c r="O49" s="8">
        <v>0.0156053</v>
      </c>
    </row>
    <row r="50" spans="1:15" ht="12.75">
      <c r="A50">
        <v>190</v>
      </c>
      <c r="B50" t="s">
        <v>115</v>
      </c>
      <c r="C50">
        <v>1978</v>
      </c>
      <c r="D50">
        <v>1979</v>
      </c>
      <c r="E50" s="8">
        <v>0.6576725820360368</v>
      </c>
      <c r="F50" s="5" t="s">
        <v>21</v>
      </c>
      <c r="G50" s="5" t="s">
        <v>21</v>
      </c>
      <c r="H50" s="15">
        <v>0</v>
      </c>
      <c r="I50">
        <v>0</v>
      </c>
      <c r="J50">
        <v>1</v>
      </c>
      <c r="K50">
        <v>165</v>
      </c>
      <c r="L50">
        <v>2000</v>
      </c>
      <c r="M50">
        <v>1000</v>
      </c>
      <c r="N50" s="8">
        <v>0.0028981</v>
      </c>
      <c r="O50" s="8">
        <v>0.0015085</v>
      </c>
    </row>
    <row r="51" spans="1:15" ht="12.75">
      <c r="A51">
        <v>85</v>
      </c>
      <c r="B51" t="s">
        <v>155</v>
      </c>
      <c r="C51">
        <v>1904</v>
      </c>
      <c r="D51">
        <v>1905</v>
      </c>
      <c r="E51" s="8">
        <v>0.6749071389744519</v>
      </c>
      <c r="F51" s="5" t="s">
        <v>21</v>
      </c>
      <c r="G51" s="5" t="s">
        <v>21</v>
      </c>
      <c r="H51" s="15">
        <v>1</v>
      </c>
      <c r="I51">
        <v>0</v>
      </c>
      <c r="J51">
        <v>0</v>
      </c>
      <c r="K51">
        <v>586</v>
      </c>
      <c r="L51">
        <v>71453</v>
      </c>
      <c r="M51">
        <v>80378</v>
      </c>
      <c r="N51" s="8">
        <v>0.1132343</v>
      </c>
      <c r="O51" s="8">
        <v>0.0545433</v>
      </c>
    </row>
    <row r="52" spans="1:15" ht="12.75">
      <c r="A52">
        <v>160</v>
      </c>
      <c r="B52" t="s">
        <v>166</v>
      </c>
      <c r="C52">
        <v>1962</v>
      </c>
      <c r="D52">
        <v>1962</v>
      </c>
      <c r="E52" s="8">
        <v>0.6784134036478943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34</v>
      </c>
      <c r="L52">
        <v>500</v>
      </c>
      <c r="M52">
        <v>1353</v>
      </c>
      <c r="N52" s="8">
        <v>0.1038925</v>
      </c>
      <c r="O52" s="8">
        <v>0.0492479</v>
      </c>
    </row>
    <row r="53" spans="1:15" ht="12.75">
      <c r="A53">
        <v>4</v>
      </c>
      <c r="B53" t="s">
        <v>142</v>
      </c>
      <c r="C53">
        <v>1828</v>
      </c>
      <c r="D53">
        <v>1829</v>
      </c>
      <c r="E53" s="8">
        <v>0.7285187792059701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507</v>
      </c>
      <c r="L53">
        <v>50000</v>
      </c>
      <c r="M53">
        <v>80000</v>
      </c>
      <c r="N53" s="8">
        <v>0.1525648</v>
      </c>
      <c r="O53" s="8">
        <v>0.056853</v>
      </c>
    </row>
    <row r="54" spans="1:15" ht="12.75">
      <c r="A54">
        <v>64</v>
      </c>
      <c r="B54" t="s">
        <v>123</v>
      </c>
      <c r="C54">
        <v>1879</v>
      </c>
      <c r="D54">
        <v>1883</v>
      </c>
      <c r="E54" s="8">
        <v>0.7307064774025127</v>
      </c>
      <c r="F54" s="5" t="s">
        <v>20</v>
      </c>
      <c r="G54" s="5" t="s">
        <v>20</v>
      </c>
      <c r="H54" s="15">
        <v>0</v>
      </c>
      <c r="I54">
        <v>4</v>
      </c>
      <c r="J54">
        <v>0</v>
      </c>
      <c r="K54">
        <v>1762</v>
      </c>
      <c r="L54">
        <v>3000</v>
      </c>
      <c r="M54">
        <v>11000</v>
      </c>
      <c r="N54" s="8">
        <v>0.0017914</v>
      </c>
      <c r="O54" s="8">
        <v>0.0006602</v>
      </c>
    </row>
    <row r="55" spans="1:15" ht="12.75">
      <c r="A55">
        <v>133</v>
      </c>
      <c r="B55" t="s">
        <v>165</v>
      </c>
      <c r="C55">
        <v>1938</v>
      </c>
      <c r="D55">
        <v>1938</v>
      </c>
      <c r="E55" s="8">
        <v>0.7355863796809609</v>
      </c>
      <c r="F55" s="5" t="s">
        <v>21</v>
      </c>
      <c r="G55" s="5" t="s">
        <v>7</v>
      </c>
      <c r="H55" s="15">
        <v>1</v>
      </c>
      <c r="I55">
        <v>0</v>
      </c>
      <c r="J55">
        <v>0</v>
      </c>
      <c r="K55">
        <v>14</v>
      </c>
      <c r="L55">
        <v>1200</v>
      </c>
      <c r="M55">
        <v>526</v>
      </c>
      <c r="N55" s="8">
        <v>0.1643592</v>
      </c>
      <c r="O55" s="8">
        <v>0.0590805</v>
      </c>
    </row>
    <row r="56" spans="1:15" ht="12.75">
      <c r="A56">
        <v>22</v>
      </c>
      <c r="B56" t="s">
        <v>96</v>
      </c>
      <c r="C56">
        <v>1853</v>
      </c>
      <c r="D56">
        <v>1856</v>
      </c>
      <c r="E56" s="8">
        <v>0.7418363456279363</v>
      </c>
      <c r="F56" s="5" t="s">
        <v>21</v>
      </c>
      <c r="G56" s="5" t="s">
        <v>21</v>
      </c>
      <c r="H56" s="15">
        <v>0</v>
      </c>
      <c r="I56">
        <v>4</v>
      </c>
      <c r="J56">
        <v>0</v>
      </c>
      <c r="K56">
        <v>861</v>
      </c>
      <c r="L56">
        <v>100000</v>
      </c>
      <c r="M56">
        <v>164200</v>
      </c>
      <c r="N56" s="8">
        <v>0.1354154</v>
      </c>
      <c r="O56" s="8">
        <v>0.0471254</v>
      </c>
    </row>
    <row r="57" spans="1:24" ht="12.75">
      <c r="A57">
        <v>43</v>
      </c>
      <c r="B57" t="s">
        <v>149</v>
      </c>
      <c r="C57">
        <v>1863</v>
      </c>
      <c r="D57">
        <v>1863</v>
      </c>
      <c r="E57" s="8">
        <v>0.7650384651033459</v>
      </c>
      <c r="F57" s="5" t="s">
        <v>20</v>
      </c>
      <c r="G57" s="5" t="s">
        <v>20</v>
      </c>
      <c r="H57" s="15">
        <v>1</v>
      </c>
      <c r="I57">
        <v>0</v>
      </c>
      <c r="J57">
        <v>0</v>
      </c>
      <c r="K57">
        <v>15</v>
      </c>
      <c r="L57">
        <v>300</v>
      </c>
      <c r="M57">
        <v>700</v>
      </c>
      <c r="N57" s="8">
        <v>0.0008254</v>
      </c>
      <c r="O57" s="8">
        <v>0.0002535</v>
      </c>
      <c r="T57" s="8"/>
      <c r="U57" s="5"/>
      <c r="V57" s="5"/>
      <c r="W57" s="8"/>
      <c r="X57" s="8"/>
    </row>
    <row r="58" spans="1:15" ht="12.75">
      <c r="A58">
        <v>109</v>
      </c>
      <c r="B58" t="s">
        <v>157</v>
      </c>
      <c r="C58">
        <v>1919</v>
      </c>
      <c r="D58">
        <v>1920</v>
      </c>
      <c r="E58" s="8">
        <v>0.7706129001955611</v>
      </c>
      <c r="F58" s="5" t="s">
        <v>21</v>
      </c>
      <c r="G58" s="5" t="s">
        <v>21</v>
      </c>
      <c r="H58" s="15">
        <v>1</v>
      </c>
      <c r="I58">
        <v>0</v>
      </c>
      <c r="J58">
        <v>0</v>
      </c>
      <c r="K58">
        <v>613</v>
      </c>
      <c r="L58">
        <v>60000</v>
      </c>
      <c r="M58">
        <v>40000</v>
      </c>
      <c r="N58" s="8">
        <v>0.0631666</v>
      </c>
      <c r="O58" s="8">
        <v>0.0188027</v>
      </c>
    </row>
    <row r="59" spans="1:15" ht="12.75">
      <c r="A59">
        <v>211</v>
      </c>
      <c r="B59" t="s">
        <v>116</v>
      </c>
      <c r="C59">
        <v>1990</v>
      </c>
      <c r="D59">
        <v>1991</v>
      </c>
      <c r="E59" s="8">
        <v>0.7805092240045198</v>
      </c>
      <c r="F59" s="5" t="s">
        <v>21</v>
      </c>
      <c r="G59" s="5" t="s">
        <v>21</v>
      </c>
      <c r="H59" s="15">
        <v>0</v>
      </c>
      <c r="I59">
        <v>4</v>
      </c>
      <c r="J59">
        <v>0</v>
      </c>
      <c r="K59">
        <v>253</v>
      </c>
      <c r="L59">
        <v>25000</v>
      </c>
      <c r="M59">
        <v>1343</v>
      </c>
      <c r="N59" s="8">
        <v>0.0127095</v>
      </c>
      <c r="O59" s="8">
        <v>0.0035741</v>
      </c>
    </row>
    <row r="60" spans="1:15" ht="12.75">
      <c r="A60">
        <v>172</v>
      </c>
      <c r="B60" t="s">
        <v>167</v>
      </c>
      <c r="C60">
        <v>1969</v>
      </c>
      <c r="D60">
        <v>1970</v>
      </c>
      <c r="E60" s="8">
        <v>0.7869404082593094</v>
      </c>
      <c r="F60" s="5" t="s">
        <v>5</v>
      </c>
      <c r="G60" s="5" t="s">
        <v>7</v>
      </c>
      <c r="H60" s="15">
        <v>1</v>
      </c>
      <c r="I60">
        <v>0</v>
      </c>
      <c r="J60">
        <v>0</v>
      </c>
      <c r="K60">
        <v>520</v>
      </c>
      <c r="L60">
        <v>5000</v>
      </c>
      <c r="M60">
        <v>368</v>
      </c>
      <c r="N60" s="8">
        <v>0.0066886</v>
      </c>
      <c r="O60" s="8">
        <v>0.0018109</v>
      </c>
    </row>
    <row r="61" spans="1:15" ht="12.75">
      <c r="A61">
        <v>61</v>
      </c>
      <c r="B61" t="s">
        <v>142</v>
      </c>
      <c r="C61">
        <v>1877</v>
      </c>
      <c r="D61">
        <v>1878</v>
      </c>
      <c r="E61" s="8">
        <v>0.7969822950027192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267</v>
      </c>
      <c r="L61">
        <v>120000</v>
      </c>
      <c r="M61">
        <v>165000</v>
      </c>
      <c r="N61" s="8">
        <v>0.1318926</v>
      </c>
      <c r="O61" s="8">
        <v>0.0335974</v>
      </c>
    </row>
    <row r="62" spans="1:15" ht="12.75">
      <c r="A62">
        <v>181</v>
      </c>
      <c r="B62" t="s">
        <v>114</v>
      </c>
      <c r="C62">
        <v>1973</v>
      </c>
      <c r="D62">
        <v>1973</v>
      </c>
      <c r="E62" s="8">
        <v>0.8019412097638516</v>
      </c>
      <c r="F62" s="5" t="s">
        <v>21</v>
      </c>
      <c r="G62" s="5" t="s">
        <v>7</v>
      </c>
      <c r="H62" s="15">
        <v>0</v>
      </c>
      <c r="I62">
        <v>3</v>
      </c>
      <c r="J62">
        <v>1</v>
      </c>
      <c r="K62">
        <v>19</v>
      </c>
      <c r="L62">
        <v>13401</v>
      </c>
      <c r="M62">
        <v>3000</v>
      </c>
      <c r="N62" s="8">
        <v>0.0133188</v>
      </c>
      <c r="O62" s="8">
        <v>0.0032894</v>
      </c>
    </row>
    <row r="63" spans="1:15" ht="12.75">
      <c r="A63">
        <v>157</v>
      </c>
      <c r="B63" t="s">
        <v>112</v>
      </c>
      <c r="C63">
        <v>1956</v>
      </c>
      <c r="D63">
        <v>1956</v>
      </c>
      <c r="E63" s="8">
        <v>0.8147506168212625</v>
      </c>
      <c r="F63" s="5" t="s">
        <v>21</v>
      </c>
      <c r="G63" s="5" t="s">
        <v>21</v>
      </c>
      <c r="H63" s="15">
        <v>0</v>
      </c>
      <c r="I63">
        <v>4</v>
      </c>
      <c r="J63">
        <v>0</v>
      </c>
      <c r="K63">
        <v>9</v>
      </c>
      <c r="L63">
        <v>3000</v>
      </c>
      <c r="M63">
        <v>221</v>
      </c>
      <c r="N63" s="8">
        <v>0.0052175</v>
      </c>
      <c r="O63" s="8">
        <v>0.0011863</v>
      </c>
    </row>
    <row r="64" spans="1:15" ht="12.75">
      <c r="A64">
        <v>7</v>
      </c>
      <c r="B64" t="s">
        <v>143</v>
      </c>
      <c r="C64">
        <v>1846</v>
      </c>
      <c r="D64">
        <v>1848</v>
      </c>
      <c r="E64" s="8">
        <v>0.8218463744627437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632</v>
      </c>
      <c r="L64">
        <v>13283</v>
      </c>
      <c r="M64">
        <v>6000</v>
      </c>
      <c r="N64" s="8">
        <v>0.0827573</v>
      </c>
      <c r="O64" s="8">
        <v>0.0179395</v>
      </c>
    </row>
    <row r="65" spans="1:15" ht="12.75">
      <c r="A65">
        <v>49</v>
      </c>
      <c r="B65" t="s">
        <v>122</v>
      </c>
      <c r="C65">
        <v>1864</v>
      </c>
      <c r="D65">
        <v>1870</v>
      </c>
      <c r="E65" s="8">
        <v>0.8222739272450669</v>
      </c>
      <c r="F65" s="5" t="s">
        <v>20</v>
      </c>
      <c r="G65" s="5" t="s">
        <v>20</v>
      </c>
      <c r="H65" s="15">
        <v>0</v>
      </c>
      <c r="I65">
        <v>3</v>
      </c>
      <c r="J65">
        <v>0</v>
      </c>
      <c r="K65">
        <v>1936</v>
      </c>
      <c r="L65">
        <v>110000</v>
      </c>
      <c r="M65">
        <v>200000</v>
      </c>
      <c r="N65" s="8">
        <v>0.0055131</v>
      </c>
      <c r="O65" s="8">
        <v>0.0011916</v>
      </c>
    </row>
    <row r="66" spans="1:15" ht="12.75">
      <c r="A66">
        <v>112</v>
      </c>
      <c r="B66" t="s">
        <v>125</v>
      </c>
      <c r="C66">
        <v>1919</v>
      </c>
      <c r="D66">
        <v>1919</v>
      </c>
      <c r="E66" s="8">
        <v>0.8248436972145479</v>
      </c>
      <c r="F66" s="5" t="s">
        <v>20</v>
      </c>
      <c r="G66" s="5" t="s">
        <v>20</v>
      </c>
      <c r="H66" s="15">
        <v>0</v>
      </c>
      <c r="I66">
        <v>0</v>
      </c>
      <c r="J66">
        <v>1</v>
      </c>
      <c r="K66">
        <v>111</v>
      </c>
      <c r="L66">
        <v>5000</v>
      </c>
      <c r="M66">
        <v>6000</v>
      </c>
      <c r="N66" s="8">
        <v>0.0178238</v>
      </c>
      <c r="O66" s="8">
        <v>0.0037849</v>
      </c>
    </row>
    <row r="67" spans="1:15" ht="12.75">
      <c r="A67">
        <v>82</v>
      </c>
      <c r="B67" t="s">
        <v>102</v>
      </c>
      <c r="C67">
        <v>1900</v>
      </c>
      <c r="D67">
        <v>1900</v>
      </c>
      <c r="E67" s="8">
        <v>0.828197056718968</v>
      </c>
      <c r="F67" s="5" t="s">
        <v>20</v>
      </c>
      <c r="G67" s="5" t="s">
        <v>20</v>
      </c>
      <c r="H67" s="15">
        <v>0</v>
      </c>
      <c r="I67">
        <v>0</v>
      </c>
      <c r="J67">
        <v>1</v>
      </c>
      <c r="K67">
        <v>59</v>
      </c>
      <c r="L67">
        <v>1003</v>
      </c>
      <c r="M67">
        <v>2000</v>
      </c>
      <c r="N67" s="8">
        <v>0.5783657</v>
      </c>
      <c r="O67" s="8">
        <v>0.1199774</v>
      </c>
    </row>
    <row r="68" spans="1:15" ht="12.75">
      <c r="A68">
        <v>1</v>
      </c>
      <c r="B68" t="s">
        <v>141</v>
      </c>
      <c r="C68">
        <v>1823</v>
      </c>
      <c r="D68">
        <v>1823</v>
      </c>
      <c r="E68" s="8">
        <v>0.8294401951354046</v>
      </c>
      <c r="F68" s="5" t="s">
        <v>20</v>
      </c>
      <c r="G68" s="5" t="s">
        <v>20</v>
      </c>
      <c r="H68" s="15">
        <v>1</v>
      </c>
      <c r="I68">
        <v>0</v>
      </c>
      <c r="J68">
        <v>0</v>
      </c>
      <c r="K68">
        <v>221</v>
      </c>
      <c r="L68">
        <v>400</v>
      </c>
      <c r="M68">
        <v>600</v>
      </c>
      <c r="N68" s="8">
        <v>0.1467643</v>
      </c>
      <c r="O68" s="8">
        <v>0.0301795</v>
      </c>
    </row>
    <row r="69" spans="1:15" ht="12.75">
      <c r="A69">
        <v>169</v>
      </c>
      <c r="B69" t="s">
        <v>127</v>
      </c>
      <c r="C69">
        <v>1967</v>
      </c>
      <c r="D69">
        <v>1967</v>
      </c>
      <c r="E69" s="8">
        <v>0.8473669278705525</v>
      </c>
      <c r="F69" s="5" t="s">
        <v>21</v>
      </c>
      <c r="G69" s="5" t="s">
        <v>21</v>
      </c>
      <c r="H69" s="15">
        <v>0</v>
      </c>
      <c r="I69">
        <v>0</v>
      </c>
      <c r="J69">
        <v>1</v>
      </c>
      <c r="K69">
        <v>6</v>
      </c>
      <c r="L69">
        <v>18600</v>
      </c>
      <c r="M69">
        <v>1000</v>
      </c>
      <c r="N69" s="8">
        <v>0.0086617</v>
      </c>
      <c r="O69" s="8">
        <v>0.0015602</v>
      </c>
    </row>
    <row r="70" spans="1:15" ht="12.75">
      <c r="A70">
        <v>148</v>
      </c>
      <c r="B70" t="s">
        <v>126</v>
      </c>
      <c r="C70">
        <v>1948</v>
      </c>
      <c r="D70">
        <v>1948</v>
      </c>
      <c r="E70" s="8">
        <v>0.8511948626171176</v>
      </c>
      <c r="F70" s="5" t="s">
        <v>21</v>
      </c>
      <c r="G70" s="5" t="s">
        <v>21</v>
      </c>
      <c r="H70" s="15">
        <v>0</v>
      </c>
      <c r="I70">
        <v>0</v>
      </c>
      <c r="J70">
        <v>1</v>
      </c>
      <c r="K70">
        <v>143</v>
      </c>
      <c r="L70">
        <v>5000</v>
      </c>
      <c r="M70">
        <v>3000</v>
      </c>
      <c r="N70" s="8">
        <v>0.0080855</v>
      </c>
      <c r="O70" s="8">
        <v>0.0014135</v>
      </c>
    </row>
    <row r="71" spans="1:15" ht="12.75">
      <c r="A71">
        <v>178</v>
      </c>
      <c r="B71" t="s">
        <v>169</v>
      </c>
      <c r="C71">
        <v>1971</v>
      </c>
      <c r="D71">
        <v>1971</v>
      </c>
      <c r="E71" s="8">
        <v>0.8598971805483704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15</v>
      </c>
      <c r="L71">
        <v>8000</v>
      </c>
      <c r="M71">
        <v>3000</v>
      </c>
      <c r="N71" s="8">
        <v>0.0531898</v>
      </c>
      <c r="O71" s="8">
        <v>0.0086662</v>
      </c>
    </row>
    <row r="72" spans="1:15" ht="12.75">
      <c r="A72">
        <v>34</v>
      </c>
      <c r="B72" t="s">
        <v>147</v>
      </c>
      <c r="C72">
        <v>1860</v>
      </c>
      <c r="D72">
        <v>1860</v>
      </c>
      <c r="E72" s="8">
        <v>0.8617575609800151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19</v>
      </c>
      <c r="L72">
        <v>300</v>
      </c>
      <c r="M72">
        <v>700</v>
      </c>
      <c r="N72" s="8">
        <v>0.0286275</v>
      </c>
      <c r="O72" s="8">
        <v>0.0045924</v>
      </c>
    </row>
    <row r="73" spans="1:15" ht="12.75">
      <c r="A73">
        <v>187</v>
      </c>
      <c r="B73" t="s">
        <v>170</v>
      </c>
      <c r="C73">
        <v>1975</v>
      </c>
      <c r="D73">
        <v>1979</v>
      </c>
      <c r="E73" s="8">
        <v>0.8918309050830214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1348</v>
      </c>
      <c r="L73">
        <v>3000</v>
      </c>
      <c r="M73">
        <v>5000</v>
      </c>
      <c r="N73" s="8">
        <v>0.0068374</v>
      </c>
      <c r="O73" s="8">
        <v>0.0008293</v>
      </c>
    </row>
    <row r="74" spans="1:15" ht="12.75">
      <c r="A74">
        <v>208</v>
      </c>
      <c r="B74" t="s">
        <v>171</v>
      </c>
      <c r="C74">
        <v>1987</v>
      </c>
      <c r="D74">
        <v>1987</v>
      </c>
      <c r="E74" s="8">
        <v>0.8930262159086979</v>
      </c>
      <c r="F74" s="5" t="s">
        <v>5</v>
      </c>
      <c r="G74" s="5" t="s">
        <v>7</v>
      </c>
      <c r="H74" s="15">
        <v>1</v>
      </c>
      <c r="I74">
        <v>0</v>
      </c>
      <c r="J74">
        <v>0</v>
      </c>
      <c r="K74">
        <v>33</v>
      </c>
      <c r="L74">
        <v>1800</v>
      </c>
      <c r="M74">
        <v>2200</v>
      </c>
      <c r="N74" s="8">
        <v>0.1084675</v>
      </c>
      <c r="O74" s="8">
        <v>0.0129931</v>
      </c>
    </row>
    <row r="75" spans="1:15" ht="12.75">
      <c r="A75">
        <v>13</v>
      </c>
      <c r="B75" t="s">
        <v>144</v>
      </c>
      <c r="C75">
        <v>1848</v>
      </c>
      <c r="D75">
        <v>1848</v>
      </c>
      <c r="E75" s="8">
        <v>0.8940127900037573</v>
      </c>
      <c r="F75" s="5" t="s">
        <v>20</v>
      </c>
      <c r="G75" s="5" t="s">
        <v>8</v>
      </c>
      <c r="H75" s="15">
        <v>1</v>
      </c>
      <c r="I75">
        <v>0</v>
      </c>
      <c r="J75">
        <v>0</v>
      </c>
      <c r="K75">
        <v>247</v>
      </c>
      <c r="L75">
        <v>2500</v>
      </c>
      <c r="M75">
        <v>3500</v>
      </c>
      <c r="N75" s="8">
        <v>0.0485381</v>
      </c>
      <c r="O75" s="8">
        <v>0.0057543</v>
      </c>
    </row>
    <row r="76" spans="1:15" ht="12.75">
      <c r="A76">
        <v>139</v>
      </c>
      <c r="B76" t="s">
        <v>107</v>
      </c>
      <c r="C76">
        <v>1939</v>
      </c>
      <c r="D76">
        <v>1945</v>
      </c>
      <c r="E76" s="8">
        <v>0.9067031136156358</v>
      </c>
      <c r="F76" s="5" t="s">
        <v>21</v>
      </c>
      <c r="G76" s="5" t="s">
        <v>21</v>
      </c>
      <c r="H76" s="15">
        <v>0</v>
      </c>
      <c r="I76">
        <v>5</v>
      </c>
      <c r="J76">
        <v>0</v>
      </c>
      <c r="K76">
        <v>2175</v>
      </c>
      <c r="L76">
        <v>5637000</v>
      </c>
      <c r="M76">
        <v>10639683</v>
      </c>
      <c r="N76" s="8">
        <v>0.1779559</v>
      </c>
      <c r="O76" s="8">
        <v>0.0183111</v>
      </c>
    </row>
    <row r="77" spans="1:15" ht="12.75">
      <c r="A77">
        <v>31</v>
      </c>
      <c r="B77" t="s">
        <v>146</v>
      </c>
      <c r="C77">
        <v>1859</v>
      </c>
      <c r="D77">
        <v>1860</v>
      </c>
      <c r="E77" s="8">
        <v>0.9081070244114609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156</v>
      </c>
      <c r="L77">
        <v>4000</v>
      </c>
      <c r="M77">
        <v>6000</v>
      </c>
      <c r="N77" s="8">
        <v>0.0267245</v>
      </c>
      <c r="O77" s="8">
        <v>0.0027043</v>
      </c>
    </row>
    <row r="78" spans="1:15" ht="12.75">
      <c r="A78">
        <v>116</v>
      </c>
      <c r="B78" t="s">
        <v>158</v>
      </c>
      <c r="C78">
        <v>1919</v>
      </c>
      <c r="D78">
        <v>1921</v>
      </c>
      <c r="E78" s="8">
        <v>0.9132831930895823</v>
      </c>
      <c r="F78" s="5" t="s">
        <v>5</v>
      </c>
      <c r="G78" s="5" t="s">
        <v>21</v>
      </c>
      <c r="H78" s="15">
        <v>1</v>
      </c>
      <c r="I78">
        <v>0</v>
      </c>
      <c r="J78">
        <v>0</v>
      </c>
      <c r="K78">
        <v>720</v>
      </c>
      <c r="L78">
        <v>5000</v>
      </c>
      <c r="M78">
        <v>35000</v>
      </c>
      <c r="N78" s="8">
        <v>0.0613224</v>
      </c>
      <c r="O78" s="8">
        <v>0.0058226</v>
      </c>
    </row>
    <row r="79" spans="1:15" ht="12.75">
      <c r="A79">
        <v>79</v>
      </c>
      <c r="B79" t="s">
        <v>153</v>
      </c>
      <c r="C79">
        <v>1898</v>
      </c>
      <c r="D79">
        <v>1898</v>
      </c>
      <c r="E79" s="8">
        <v>0.9205303952879911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114</v>
      </c>
      <c r="L79">
        <v>2910</v>
      </c>
      <c r="M79">
        <v>775</v>
      </c>
      <c r="N79" s="8">
        <v>0.1970619</v>
      </c>
      <c r="O79" s="8">
        <v>0.0170124</v>
      </c>
    </row>
    <row r="80" spans="1:15" ht="12.75">
      <c r="A80">
        <v>94</v>
      </c>
      <c r="B80" t="s">
        <v>146</v>
      </c>
      <c r="C80">
        <v>1909</v>
      </c>
      <c r="D80">
        <v>1910</v>
      </c>
      <c r="E80" s="8">
        <v>0.9221056375600214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260</v>
      </c>
      <c r="L80">
        <v>2000</v>
      </c>
      <c r="M80">
        <v>8000</v>
      </c>
      <c r="N80" s="8">
        <v>0.014518</v>
      </c>
      <c r="O80" s="8">
        <v>0.0012264</v>
      </c>
    </row>
    <row r="81" spans="1:15" ht="12.75">
      <c r="A81">
        <v>127</v>
      </c>
      <c r="B81" t="s">
        <v>164</v>
      </c>
      <c r="C81">
        <v>1935</v>
      </c>
      <c r="D81">
        <v>1936</v>
      </c>
      <c r="E81" s="8">
        <v>0.9228420320211695</v>
      </c>
      <c r="F81" s="5" t="s">
        <v>20</v>
      </c>
      <c r="G81" s="5" t="s">
        <v>21</v>
      </c>
      <c r="H81" s="15">
        <v>1</v>
      </c>
      <c r="I81">
        <v>0</v>
      </c>
      <c r="J81">
        <v>0</v>
      </c>
      <c r="K81">
        <v>220</v>
      </c>
      <c r="L81">
        <v>4000</v>
      </c>
      <c r="M81">
        <v>16000</v>
      </c>
      <c r="N81" s="8">
        <v>0.0511954</v>
      </c>
      <c r="O81" s="8">
        <v>0.0042804</v>
      </c>
    </row>
    <row r="82" spans="1:15" ht="12.75">
      <c r="A82">
        <v>52</v>
      </c>
      <c r="B82" t="s">
        <v>97</v>
      </c>
      <c r="C82">
        <v>1865</v>
      </c>
      <c r="D82">
        <v>1866</v>
      </c>
      <c r="E82" s="8">
        <v>0.9288763259582288</v>
      </c>
      <c r="F82" s="5" t="s">
        <v>21</v>
      </c>
      <c r="G82" s="5" t="s">
        <v>7</v>
      </c>
      <c r="H82" s="15">
        <v>0</v>
      </c>
      <c r="I82">
        <v>4</v>
      </c>
      <c r="J82">
        <v>0</v>
      </c>
      <c r="K82">
        <v>197</v>
      </c>
      <c r="L82">
        <v>300</v>
      </c>
      <c r="M82">
        <v>700</v>
      </c>
      <c r="N82" s="8">
        <v>0.0211298</v>
      </c>
      <c r="O82" s="8">
        <v>0.0016179</v>
      </c>
    </row>
    <row r="83" spans="1:15" ht="12.75">
      <c r="A83">
        <v>193</v>
      </c>
      <c r="B83" t="s">
        <v>171</v>
      </c>
      <c r="C83">
        <v>1979</v>
      </c>
      <c r="D83">
        <v>1979</v>
      </c>
      <c r="E83" s="8">
        <v>0.9294567425353907</v>
      </c>
      <c r="F83" s="5" t="s">
        <v>20</v>
      </c>
      <c r="G83" s="5" t="s">
        <v>20</v>
      </c>
      <c r="H83" s="15">
        <v>1</v>
      </c>
      <c r="I83">
        <v>0</v>
      </c>
      <c r="J83">
        <v>0</v>
      </c>
      <c r="K83">
        <v>22</v>
      </c>
      <c r="L83">
        <v>13000</v>
      </c>
      <c r="M83">
        <v>8000</v>
      </c>
      <c r="N83" s="8">
        <v>0.1179594</v>
      </c>
      <c r="O83" s="8">
        <v>0.0089528</v>
      </c>
    </row>
    <row r="84" spans="1:15" ht="12.75">
      <c r="A84">
        <v>16</v>
      </c>
      <c r="B84" t="s">
        <v>57</v>
      </c>
      <c r="C84">
        <v>1849</v>
      </c>
      <c r="D84">
        <v>1849</v>
      </c>
      <c r="E84" s="8">
        <v>0.9444086844946271</v>
      </c>
      <c r="F84" s="5" t="s">
        <v>20</v>
      </c>
      <c r="G84" s="5" t="s">
        <v>20</v>
      </c>
      <c r="H84" s="15">
        <v>0</v>
      </c>
      <c r="I84">
        <v>3</v>
      </c>
      <c r="J84">
        <v>1</v>
      </c>
      <c r="K84">
        <v>55</v>
      </c>
      <c r="L84">
        <v>1200</v>
      </c>
      <c r="M84">
        <v>1400</v>
      </c>
      <c r="N84" s="8">
        <v>0.1113608</v>
      </c>
      <c r="O84" s="8">
        <v>0.0065551</v>
      </c>
    </row>
    <row r="85" spans="1:15" ht="12.75">
      <c r="A85">
        <v>117</v>
      </c>
      <c r="B85" t="s">
        <v>159</v>
      </c>
      <c r="C85">
        <v>1920</v>
      </c>
      <c r="D85">
        <v>1920</v>
      </c>
      <c r="E85" s="8">
        <v>0.9480555739747397</v>
      </c>
      <c r="F85" s="5" t="s">
        <v>20</v>
      </c>
      <c r="G85" s="5" t="s">
        <v>20</v>
      </c>
      <c r="H85" s="15">
        <v>1</v>
      </c>
      <c r="I85">
        <v>0</v>
      </c>
      <c r="J85">
        <v>0</v>
      </c>
      <c r="K85">
        <v>140</v>
      </c>
      <c r="L85">
        <v>500</v>
      </c>
      <c r="M85">
        <v>500</v>
      </c>
      <c r="N85" s="8">
        <v>0.0271653</v>
      </c>
      <c r="O85" s="8">
        <v>0.0014884</v>
      </c>
    </row>
    <row r="86" spans="1:15" ht="12.75">
      <c r="A86">
        <v>40</v>
      </c>
      <c r="B86" t="s">
        <v>64</v>
      </c>
      <c r="C86">
        <v>1862</v>
      </c>
      <c r="D86">
        <v>1867</v>
      </c>
      <c r="E86" s="8">
        <v>0.9531609277994941</v>
      </c>
      <c r="F86" s="5" t="s">
        <v>21</v>
      </c>
      <c r="G86" s="5" t="s">
        <v>21</v>
      </c>
      <c r="H86" s="15">
        <v>1</v>
      </c>
      <c r="I86">
        <v>0</v>
      </c>
      <c r="J86">
        <v>0</v>
      </c>
      <c r="K86">
        <v>1757</v>
      </c>
      <c r="L86">
        <v>8000</v>
      </c>
      <c r="M86">
        <v>12000</v>
      </c>
      <c r="N86" s="8">
        <v>0.1061196</v>
      </c>
      <c r="O86" s="8">
        <v>0.0052148</v>
      </c>
    </row>
    <row r="87" spans="1:15" ht="12.75">
      <c r="A87">
        <v>46</v>
      </c>
      <c r="B87" t="s">
        <v>66</v>
      </c>
      <c r="C87">
        <v>1864</v>
      </c>
      <c r="D87">
        <v>1864</v>
      </c>
      <c r="E87" s="8">
        <v>0.9688964742707553</v>
      </c>
      <c r="F87" s="5" t="s">
        <v>20</v>
      </c>
      <c r="G87" s="5" t="s">
        <v>9</v>
      </c>
      <c r="H87" s="15">
        <v>0</v>
      </c>
      <c r="I87">
        <v>0</v>
      </c>
      <c r="J87">
        <v>1</v>
      </c>
      <c r="K87">
        <v>111</v>
      </c>
      <c r="L87">
        <v>1500</v>
      </c>
      <c r="M87">
        <v>3000</v>
      </c>
      <c r="N87" s="8">
        <v>0.09645190000000001</v>
      </c>
      <c r="O87" s="8">
        <v>0.0030963</v>
      </c>
    </row>
    <row r="88" spans="1:15" ht="12.75">
      <c r="A88">
        <v>154</v>
      </c>
      <c r="B88" t="s">
        <v>62</v>
      </c>
      <c r="C88">
        <v>1956</v>
      </c>
      <c r="D88">
        <v>1956</v>
      </c>
      <c r="E88" s="8">
        <v>0.9713255800154276</v>
      </c>
      <c r="F88" s="5" t="s">
        <v>20</v>
      </c>
      <c r="G88" s="5" t="s">
        <v>20</v>
      </c>
      <c r="H88" s="15">
        <v>1</v>
      </c>
      <c r="I88">
        <v>0</v>
      </c>
      <c r="J88">
        <v>0</v>
      </c>
      <c r="K88">
        <v>23</v>
      </c>
      <c r="L88">
        <v>1500</v>
      </c>
      <c r="M88">
        <v>2502</v>
      </c>
      <c r="N88" s="8">
        <v>0.1702454</v>
      </c>
      <c r="O88" s="8">
        <v>0.0050258</v>
      </c>
    </row>
    <row r="89" spans="1:15" ht="12.75">
      <c r="A89">
        <v>106</v>
      </c>
      <c r="B89" t="s">
        <v>59</v>
      </c>
      <c r="C89">
        <v>1914</v>
      </c>
      <c r="D89">
        <v>1918</v>
      </c>
      <c r="E89" s="8">
        <v>0.9731086037636831</v>
      </c>
      <c r="F89" s="5" t="s">
        <v>21</v>
      </c>
      <c r="G89" s="5" t="s">
        <v>21</v>
      </c>
      <c r="H89" s="15">
        <v>0</v>
      </c>
      <c r="I89">
        <v>5</v>
      </c>
      <c r="J89">
        <v>0</v>
      </c>
      <c r="K89">
        <v>1567</v>
      </c>
      <c r="L89">
        <v>3386200</v>
      </c>
      <c r="M89">
        <v>5191831</v>
      </c>
      <c r="N89" s="8">
        <v>0.0682371</v>
      </c>
      <c r="O89" s="8">
        <v>0.0018857</v>
      </c>
    </row>
    <row r="90" spans="1:15" ht="12.75">
      <c r="A90">
        <v>72</v>
      </c>
      <c r="B90" t="s">
        <v>54</v>
      </c>
      <c r="C90">
        <v>1893</v>
      </c>
      <c r="D90">
        <v>1893</v>
      </c>
      <c r="E90" s="8">
        <v>0.9751782296490444</v>
      </c>
      <c r="F90" s="5" t="s">
        <v>20</v>
      </c>
      <c r="G90" s="5" t="s">
        <v>20</v>
      </c>
      <c r="H90" s="15">
        <v>1</v>
      </c>
      <c r="I90">
        <v>0</v>
      </c>
      <c r="J90">
        <v>0</v>
      </c>
      <c r="K90">
        <v>22</v>
      </c>
      <c r="L90">
        <v>250</v>
      </c>
      <c r="M90">
        <v>750</v>
      </c>
      <c r="N90" s="8">
        <v>0.0946154</v>
      </c>
      <c r="O90" s="8">
        <v>0.0024083</v>
      </c>
    </row>
    <row r="91" spans="1:15" ht="12.75">
      <c r="A91">
        <v>25</v>
      </c>
      <c r="B91" t="s">
        <v>52</v>
      </c>
      <c r="C91">
        <v>1856</v>
      </c>
      <c r="D91">
        <v>1857</v>
      </c>
      <c r="E91" s="8">
        <v>0.980779417203299</v>
      </c>
      <c r="F91" s="5" t="s">
        <v>20</v>
      </c>
      <c r="G91" s="5" t="s">
        <v>20</v>
      </c>
      <c r="H91" s="15">
        <v>1</v>
      </c>
      <c r="I91">
        <v>0</v>
      </c>
      <c r="J91">
        <v>0</v>
      </c>
      <c r="K91">
        <v>141</v>
      </c>
      <c r="L91">
        <v>500</v>
      </c>
      <c r="M91">
        <v>1500</v>
      </c>
      <c r="N91" s="8">
        <v>0.2956996</v>
      </c>
      <c r="O91" s="8">
        <v>0.0057949</v>
      </c>
    </row>
    <row r="92" spans="1:15" ht="12.75">
      <c r="A92">
        <v>65</v>
      </c>
      <c r="B92" t="s">
        <v>49</v>
      </c>
      <c r="C92">
        <v>1882</v>
      </c>
      <c r="D92">
        <v>1882</v>
      </c>
      <c r="E92" s="8">
        <v>0.9810956784759003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67</v>
      </c>
      <c r="L92">
        <v>67</v>
      </c>
      <c r="M92">
        <v>2165</v>
      </c>
      <c r="N92" s="8">
        <v>0.2116762</v>
      </c>
      <c r="O92" s="8">
        <v>0.0040787</v>
      </c>
    </row>
    <row r="93" spans="1:15" ht="12.75">
      <c r="A93">
        <v>184</v>
      </c>
      <c r="B93" t="s">
        <v>46</v>
      </c>
      <c r="C93">
        <v>1974</v>
      </c>
      <c r="D93">
        <v>1974</v>
      </c>
      <c r="E93" s="8">
        <v>0.9834900895643</v>
      </c>
      <c r="F93" s="5" t="s">
        <v>20</v>
      </c>
      <c r="G93" s="5" t="s">
        <v>20</v>
      </c>
      <c r="H93" s="15">
        <v>1</v>
      </c>
      <c r="I93">
        <v>0</v>
      </c>
      <c r="J93">
        <v>0</v>
      </c>
      <c r="K93">
        <v>13</v>
      </c>
      <c r="L93">
        <v>1000</v>
      </c>
      <c r="M93">
        <v>500</v>
      </c>
      <c r="N93" s="8">
        <v>0.0087627</v>
      </c>
      <c r="O93" s="8">
        <v>0.0001471</v>
      </c>
    </row>
    <row r="94" spans="1:15" ht="12.75">
      <c r="A94">
        <v>142</v>
      </c>
      <c r="B94" t="s">
        <v>42</v>
      </c>
      <c r="C94">
        <v>1939</v>
      </c>
      <c r="D94">
        <v>1940</v>
      </c>
      <c r="E94" s="8">
        <v>0.9871800002572719</v>
      </c>
      <c r="F94" s="5" t="s">
        <v>20</v>
      </c>
      <c r="G94" s="5" t="s">
        <v>20</v>
      </c>
      <c r="H94" s="15">
        <v>1</v>
      </c>
      <c r="I94">
        <v>0</v>
      </c>
      <c r="J94">
        <v>0</v>
      </c>
      <c r="K94">
        <v>104</v>
      </c>
      <c r="L94">
        <v>50000</v>
      </c>
      <c r="M94">
        <v>24900</v>
      </c>
      <c r="N94" s="8">
        <v>0.1381359</v>
      </c>
      <c r="O94" s="8">
        <v>0.0017939</v>
      </c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IWR Main Analysis Worksheets</dc:title>
  <dc:subject>IWR Charts, Graphs, Calculations</dc:subject>
  <dc:creator>Dan Lindley and Ryan Schildkraut</dc:creator>
  <cp:keywords/>
  <dc:description/>
  <cp:lastModifiedBy>dlindley</cp:lastModifiedBy>
  <cp:lastPrinted>2005-02-08T21:40:42Z</cp:lastPrinted>
  <dcterms:created xsi:type="dcterms:W3CDTF">2004-07-09T03:00:37Z</dcterms:created>
  <dcterms:modified xsi:type="dcterms:W3CDTF">2005-02-09T21:32:29Z</dcterms:modified>
  <cp:category/>
  <cp:version/>
  <cp:contentType/>
  <cp:contentStatus/>
</cp:coreProperties>
</file>