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46" yWindow="45" windowWidth="15000" windowHeight="9105" activeTab="0"/>
  </bookViews>
  <sheets>
    <sheet name="5 Yr 5pi" sheetId="1" r:id="rId1"/>
  </sheets>
  <definedNames>
    <definedName name="Budget">'5 Yr 5pi'!$B$13:$H$86</definedName>
    <definedName name="_xlnm.Print_Area" localSheetId="0">'5 Yr 5pi'!$A$1:$Q$89</definedName>
  </definedNames>
  <calcPr fullCalcOnLoad="1"/>
</workbook>
</file>

<file path=xl/sharedStrings.xml><?xml version="1.0" encoding="utf-8"?>
<sst xmlns="http://schemas.openxmlformats.org/spreadsheetml/2006/main" count="128" uniqueCount="102">
  <si>
    <t xml:space="preserve"> </t>
  </si>
  <si>
    <t>Current Date:</t>
  </si>
  <si>
    <t>Effective Date:</t>
  </si>
  <si>
    <t>Termination Date:</t>
  </si>
  <si>
    <t>In Kind</t>
  </si>
  <si>
    <t>Dept.</t>
  </si>
  <si>
    <t>College</t>
  </si>
  <si>
    <t>Office of Research</t>
  </si>
  <si>
    <t>Sponsor</t>
  </si>
  <si>
    <t>Total</t>
  </si>
  <si>
    <t>Salaries and Wages</t>
  </si>
  <si>
    <t xml:space="preserve">  Senior Personnel:</t>
  </si>
  <si>
    <t>Category:  RESEARCH</t>
  </si>
  <si>
    <t xml:space="preserve">          Academic Year Salary,  %</t>
  </si>
  <si>
    <t xml:space="preserve">          Summer Salary,  %</t>
  </si>
  <si>
    <t xml:space="preserve">          Academic Year Salary,   %</t>
  </si>
  <si>
    <t>Overall Cost-Sharing Rate:</t>
  </si>
  <si>
    <t xml:space="preserve">  Other Personnel:</t>
  </si>
  <si>
    <t>Faculty Fringe Benefit Rate:</t>
  </si>
  <si>
    <t>Other 1</t>
  </si>
  <si>
    <t>Other 2</t>
  </si>
  <si>
    <t>Sponsor F&amp;A Cost Rate</t>
  </si>
  <si>
    <t>MTDC</t>
  </si>
  <si>
    <t>Other 3</t>
  </si>
  <si>
    <t>Other 4</t>
  </si>
  <si>
    <t>Other 5</t>
  </si>
  <si>
    <t>Total Salaries and Wages</t>
  </si>
  <si>
    <t>Fringe Benefits</t>
  </si>
  <si>
    <t xml:space="preserve">  Purchased (Laboratory)</t>
  </si>
  <si>
    <t xml:space="preserve">  Constructed</t>
  </si>
  <si>
    <t xml:space="preserve">  Other</t>
  </si>
  <si>
    <t>Supplies</t>
  </si>
  <si>
    <t>Travel</t>
  </si>
  <si>
    <t xml:space="preserve">  Domestic</t>
  </si>
  <si>
    <t xml:space="preserve">  Foreign</t>
  </si>
  <si>
    <t>Participant Support Costs</t>
  </si>
  <si>
    <t>Publication Costs</t>
  </si>
  <si>
    <t>F&amp;A Cost Base Does Not Include:</t>
  </si>
  <si>
    <t>Computer Costs</t>
  </si>
  <si>
    <t>Equipment, purchased</t>
  </si>
  <si>
    <t xml:space="preserve">  Mainframe Computer Time</t>
  </si>
  <si>
    <t xml:space="preserve">  Maintenance and/or  Repairs</t>
  </si>
  <si>
    <t>Tuition</t>
  </si>
  <si>
    <t>Subcontract/Subgrant</t>
  </si>
  <si>
    <t xml:space="preserve">Subcontract F&amp;A Costs only on first </t>
  </si>
  <si>
    <t>Rental Costs</t>
  </si>
  <si>
    <t>Other Direct Costs</t>
  </si>
  <si>
    <t>Fac. &amp; Admin. Costs</t>
  </si>
  <si>
    <t>Sponsor Rate</t>
  </si>
  <si>
    <t>TOTAL</t>
  </si>
  <si>
    <t>AWARD BUDGET</t>
  </si>
  <si>
    <t>University of Notre Dame</t>
  </si>
  <si>
    <t>Total Salaries, Wages, Fringes</t>
  </si>
  <si>
    <t>Rate</t>
  </si>
  <si>
    <t>Fringe</t>
  </si>
  <si>
    <t>Benefits</t>
  </si>
  <si>
    <t>and Wages</t>
  </si>
  <si>
    <t xml:space="preserve">Salaries </t>
  </si>
  <si>
    <t>Principal Investigator:</t>
  </si>
  <si>
    <t>Sponsor:</t>
  </si>
  <si>
    <t>Recovered F&amp;A</t>
  </si>
  <si>
    <t>Waived F&amp;A</t>
  </si>
  <si>
    <t>In Kind F&amp;A</t>
  </si>
  <si>
    <t>University Contribution to F&amp;A</t>
  </si>
  <si>
    <t>Subcontract 1</t>
  </si>
  <si>
    <t>Subcontract 2</t>
  </si>
  <si>
    <t>Subcontract 3</t>
  </si>
  <si>
    <t>Subcontracts</t>
  </si>
  <si>
    <t>Direct Costs</t>
  </si>
  <si>
    <t>F&amp;A Costs</t>
  </si>
  <si>
    <t>PI-4</t>
  </si>
  <si>
    <t>PI-5</t>
  </si>
  <si>
    <t>Grad School</t>
  </si>
  <si>
    <t>Other 6</t>
  </si>
  <si>
    <t>Other 7</t>
  </si>
  <si>
    <t>OFFICE OF RESEARCH</t>
  </si>
  <si>
    <t>Subcontract 4</t>
  </si>
  <si>
    <t xml:space="preserve">Total Direct Costs </t>
  </si>
  <si>
    <t xml:space="preserve">Modified Total Direct Costs </t>
  </si>
  <si>
    <t xml:space="preserve">TOTAL </t>
  </si>
  <si>
    <t xml:space="preserve">PnA &amp; Budget prepared by </t>
  </si>
  <si>
    <t>PI-2</t>
  </si>
  <si>
    <t>PI-3</t>
  </si>
  <si>
    <t>Accountant</t>
  </si>
  <si>
    <t>CFDA#</t>
  </si>
  <si>
    <t>N O T E S</t>
  </si>
  <si>
    <t xml:space="preserve">Equipment   </t>
  </si>
  <si>
    <t>Sponsor #:</t>
  </si>
  <si>
    <t>Fund #</t>
  </si>
  <si>
    <t>Org #</t>
  </si>
  <si>
    <t>Prog #</t>
  </si>
  <si>
    <t>Cost-Share Fund #</t>
  </si>
  <si>
    <t>University:</t>
  </si>
  <si>
    <t>631-7433  or   631-7997</t>
  </si>
  <si>
    <t xml:space="preserve">          Summer Salary,  </t>
  </si>
  <si>
    <t>940 Grace Hall</t>
  </si>
  <si>
    <t>Michael Lemmon</t>
  </si>
  <si>
    <t>University of Wisconsin System (Flow-Though - see notes)</t>
  </si>
  <si>
    <t>Agreement Number 232K260</t>
  </si>
  <si>
    <t>John Engel</t>
  </si>
  <si>
    <t>Faculty Summer Fringe Benefits charged at 17.65%.  This is a flow-through from Odyssian Technology, LLC which received funding form DOD Army</t>
  </si>
  <si>
    <t>RSPA Grant # G00001091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</si>
</sst>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;@"/>
    <numFmt numFmtId="166" formatCode="0.000"/>
    <numFmt numFmtId="167" formatCode="&quot;$&quot;#,##0"/>
  </numFmts>
  <fonts count="64"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Geneva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Geneva"/>
      <family val="0"/>
    </font>
    <font>
      <sz val="12"/>
      <name val="Geneva"/>
      <family val="0"/>
    </font>
    <font>
      <b/>
      <sz val="14"/>
      <name val="Bookman"/>
      <family val="1"/>
    </font>
    <font>
      <b/>
      <sz val="10"/>
      <name val="Bookman"/>
      <family val="1"/>
    </font>
    <font>
      <b/>
      <sz val="9"/>
      <name val="Bookman"/>
      <family val="1"/>
    </font>
    <font>
      <b/>
      <sz val="12"/>
      <name val="Bookman"/>
      <family val="1"/>
    </font>
    <font>
      <sz val="12"/>
      <name val="Bookman"/>
      <family val="1"/>
    </font>
    <font>
      <b/>
      <sz val="20"/>
      <name val="Bookman"/>
      <family val="1"/>
    </font>
    <font>
      <b/>
      <sz val="12"/>
      <name val="Geneva"/>
      <family val="0"/>
    </font>
    <font>
      <i/>
      <sz val="12"/>
      <name val="Arial"/>
      <family val="2"/>
    </font>
    <font>
      <b/>
      <sz val="14"/>
      <name val="Arial"/>
      <family val="2"/>
    </font>
    <font>
      <b/>
      <sz val="24"/>
      <name val="Bookman"/>
      <family val="1"/>
    </font>
    <font>
      <sz val="9"/>
      <name val="Bookman"/>
      <family val="1"/>
    </font>
    <font>
      <sz val="10"/>
      <name val="Bookman"/>
      <family val="1"/>
    </font>
    <font>
      <i/>
      <sz val="12"/>
      <name val="Arial Narrow"/>
      <family val="2"/>
    </font>
    <font>
      <b/>
      <sz val="16"/>
      <name val="Geneva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6" fontId="5" fillId="0" borderId="0" xfId="0" applyNumberFormat="1" applyFont="1" applyAlignment="1">
      <alignment/>
    </xf>
    <xf numFmtId="6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6" fontId="5" fillId="0" borderId="13" xfId="0" applyNumberFormat="1" applyFont="1" applyBorder="1" applyAlignment="1">
      <alignment/>
    </xf>
    <xf numFmtId="0" fontId="5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/>
    </xf>
    <xf numFmtId="6" fontId="3" fillId="0" borderId="12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64" fontId="5" fillId="0" borderId="12" xfId="0" applyNumberFormat="1" applyFont="1" applyBorder="1" applyAlignment="1">
      <alignment horizontal="left"/>
    </xf>
    <xf numFmtId="164" fontId="5" fillId="0" borderId="0" xfId="0" applyNumberFormat="1" applyFont="1" applyFill="1" applyBorder="1" applyAlignment="1">
      <alignment/>
    </xf>
    <xf numFmtId="6" fontId="5" fillId="0" borderId="12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164" fontId="5" fillId="0" borderId="12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6" fontId="5" fillId="0" borderId="12" xfId="0" applyNumberFormat="1" applyFont="1" applyBorder="1" applyAlignment="1">
      <alignment/>
    </xf>
    <xf numFmtId="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6" fontId="5" fillId="0" borderId="0" xfId="0" applyNumberFormat="1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0" borderId="11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6" fontId="5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34" borderId="0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0" fontId="5" fillId="0" borderId="16" xfId="0" applyNumberFormat="1" applyFont="1" applyBorder="1" applyAlignment="1">
      <alignment horizontal="center"/>
    </xf>
    <xf numFmtId="10" fontId="5" fillId="0" borderId="18" xfId="0" applyNumberFormat="1" applyFont="1" applyBorder="1" applyAlignment="1">
      <alignment horizontal="center"/>
    </xf>
    <xf numFmtId="38" fontId="9" fillId="0" borderId="12" xfId="0" applyNumberFormat="1" applyFont="1" applyFill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164" fontId="9" fillId="34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9" xfId="0" applyFont="1" applyFill="1" applyBorder="1" applyAlignment="1" applyProtection="1">
      <alignment horizontal="centerContinuous"/>
      <protection locked="0"/>
    </xf>
    <xf numFmtId="0" fontId="7" fillId="0" borderId="10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6" fontId="9" fillId="0" borderId="12" xfId="0" applyNumberFormat="1" applyFont="1" applyFill="1" applyBorder="1" applyAlignment="1">
      <alignment/>
    </xf>
    <xf numFmtId="38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38" fontId="9" fillId="0" borderId="14" xfId="0" applyNumberFormat="1" applyFont="1" applyFill="1" applyBorder="1" applyAlignment="1">
      <alignment/>
    </xf>
    <xf numFmtId="38" fontId="9" fillId="0" borderId="1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6" fontId="5" fillId="33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6" fontId="4" fillId="0" borderId="19" xfId="0" applyNumberFormat="1" applyFont="1" applyFill="1" applyBorder="1" applyAlignment="1">
      <alignment horizontal="right"/>
    </xf>
    <xf numFmtId="6" fontId="4" fillId="0" borderId="11" xfId="0" applyNumberFormat="1" applyFont="1" applyFill="1" applyBorder="1" applyAlignment="1">
      <alignment horizontal="right"/>
    </xf>
    <xf numFmtId="6" fontId="4" fillId="0" borderId="20" xfId="0" applyNumberFormat="1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8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10" fontId="6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/>
    </xf>
    <xf numFmtId="0" fontId="6" fillId="33" borderId="11" xfId="0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0" borderId="12" xfId="0" applyNumberFormat="1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3" fontId="6" fillId="0" borderId="22" xfId="0" applyNumberFormat="1" applyFont="1" applyBorder="1" applyAlignment="1">
      <alignment horizontal="center"/>
    </xf>
    <xf numFmtId="6" fontId="6" fillId="0" borderId="22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167" fontId="6" fillId="0" borderId="16" xfId="0" applyNumberFormat="1" applyFont="1" applyFill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167" fontId="6" fillId="0" borderId="18" xfId="0" applyNumberFormat="1" applyFont="1" applyFill="1" applyBorder="1" applyAlignment="1">
      <alignment horizontal="center"/>
    </xf>
    <xf numFmtId="167" fontId="6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5" fontId="19" fillId="0" borderId="0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0" fontId="11" fillId="0" borderId="11" xfId="0" applyFont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6" fontId="6" fillId="0" borderId="12" xfId="0" applyNumberFormat="1" applyFont="1" applyFill="1" applyBorder="1" applyAlignment="1">
      <alignment horizontal="center"/>
    </xf>
    <xf numFmtId="6" fontId="6" fillId="0" borderId="10" xfId="0" applyNumberFormat="1" applyFont="1" applyFill="1" applyBorder="1" applyAlignment="1">
      <alignment horizontal="center"/>
    </xf>
    <xf numFmtId="6" fontId="6" fillId="0" borderId="0" xfId="0" applyNumberFormat="1" applyFont="1" applyFill="1" applyBorder="1" applyAlignment="1">
      <alignment horizontal="center"/>
    </xf>
    <xf numFmtId="6" fontId="6" fillId="0" borderId="13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164" fontId="6" fillId="0" borderId="13" xfId="0" applyNumberFormat="1" applyFont="1" applyBorder="1" applyAlignment="1">
      <alignment horizontal="center" wrapText="1"/>
    </xf>
    <xf numFmtId="6" fontId="6" fillId="0" borderId="13" xfId="0" applyNumberFormat="1" applyFont="1" applyBorder="1" applyAlignment="1">
      <alignment horizontal="center" wrapText="1"/>
    </xf>
    <xf numFmtId="6" fontId="5" fillId="0" borderId="13" xfId="0" applyNumberFormat="1" applyFont="1" applyBorder="1" applyAlignment="1">
      <alignment wrapText="1"/>
    </xf>
    <xf numFmtId="0" fontId="0" fillId="33" borderId="11" xfId="0" applyFill="1" applyBorder="1" applyAlignment="1">
      <alignment horizontal="right" vertical="center" indent="1"/>
    </xf>
    <xf numFmtId="0" fontId="6" fillId="33" borderId="0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6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inden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0" borderId="14" xfId="0" applyFont="1" applyBorder="1" applyAlignment="1">
      <alignment horizontal="left" indent="1"/>
    </xf>
    <xf numFmtId="0" fontId="6" fillId="33" borderId="14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 indent="1"/>
    </xf>
    <xf numFmtId="0" fontId="4" fillId="0" borderId="22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right"/>
    </xf>
    <xf numFmtId="0" fontId="29" fillId="0" borderId="17" xfId="0" applyFont="1" applyBorder="1" applyAlignment="1">
      <alignment horizontal="left" indent="1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6" fontId="6" fillId="0" borderId="11" xfId="0" applyNumberFormat="1" applyFont="1" applyBorder="1" applyAlignment="1">
      <alignment horizontal="left" indent="1"/>
    </xf>
    <xf numFmtId="3" fontId="6" fillId="0" borderId="0" xfId="0" applyNumberFormat="1" applyFont="1" applyBorder="1" applyAlignment="1">
      <alignment/>
    </xf>
    <xf numFmtId="6" fontId="4" fillId="0" borderId="12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0" fillId="33" borderId="0" xfId="0" applyNumberFormat="1" applyFill="1" applyBorder="1" applyAlignment="1">
      <alignment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6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166" fontId="4" fillId="0" borderId="2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6" fillId="0" borderId="11" xfId="0" applyFont="1" applyBorder="1" applyAlignment="1">
      <alignment/>
    </xf>
    <xf numFmtId="0" fontId="20" fillId="0" borderId="19" xfId="0" applyFont="1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6" fillId="0" borderId="24" xfId="0" applyFont="1" applyBorder="1" applyAlignment="1">
      <alignment horizontal="center"/>
    </xf>
    <xf numFmtId="0" fontId="6" fillId="0" borderId="10" xfId="0" applyNumberFormat="1" applyFont="1" applyBorder="1" applyAlignment="1" applyProtection="1">
      <alignment horizontal="left" indent="1"/>
      <protection locked="0"/>
    </xf>
    <xf numFmtId="0" fontId="7" fillId="0" borderId="10" xfId="0" applyFont="1" applyBorder="1" applyAlignment="1">
      <alignment horizontal="left" indent="1"/>
    </xf>
    <xf numFmtId="6" fontId="3" fillId="0" borderId="23" xfId="0" applyNumberFormat="1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18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6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6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65" fontId="6" fillId="0" borderId="13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3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 applyProtection="1">
      <alignment/>
      <protection locked="0"/>
    </xf>
    <xf numFmtId="0" fontId="18" fillId="0" borderId="12" xfId="0" applyFont="1" applyBorder="1" applyAlignment="1">
      <alignment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17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0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5" fillId="0" borderId="2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29"/>
  <sheetViews>
    <sheetView showZeros="0" tabSelected="1" zoomScale="75" zoomScaleNormal="75" zoomScaleSheetLayoutView="75" zoomScalePageLayoutView="0" workbookViewId="0" topLeftCell="A1">
      <selection activeCell="F10" sqref="F10"/>
    </sheetView>
  </sheetViews>
  <sheetFormatPr defaultColWidth="21.25390625" defaultRowHeight="12.75"/>
  <cols>
    <col min="1" max="1" width="25.625" style="1" customWidth="1"/>
    <col min="2" max="2" width="11.875" style="2" customWidth="1"/>
    <col min="3" max="6" width="11.75390625" style="2" customWidth="1"/>
    <col min="7" max="9" width="11.75390625" style="4" customWidth="1"/>
    <col min="10" max="10" width="0.12890625" style="4" customWidth="1"/>
    <col min="11" max="11" width="37.875" style="1" customWidth="1"/>
    <col min="12" max="13" width="13.75390625" style="1" customWidth="1"/>
    <col min="14" max="14" width="16.625" style="1" customWidth="1"/>
    <col min="15" max="15" width="5.75390625" style="1" customWidth="1"/>
    <col min="16" max="16" width="9.75390625" style="1" customWidth="1"/>
    <col min="17" max="17" width="9.25390625" style="1" customWidth="1"/>
    <col min="18" max="22" width="7.75390625" style="1" customWidth="1"/>
    <col min="23" max="23" width="2.125" style="1" customWidth="1"/>
    <col min="24" max="24" width="27.75390625" style="1" customWidth="1"/>
    <col min="25" max="25" width="7.75390625" style="1" customWidth="1"/>
    <col min="26" max="26" width="7.125" style="1" customWidth="1"/>
    <col min="27" max="27" width="16.625" style="1" customWidth="1"/>
    <col min="28" max="28" width="5.75390625" style="1" customWidth="1"/>
    <col min="29" max="35" width="7.75390625" style="1" customWidth="1"/>
    <col min="36" max="36" width="2.125" style="1" customWidth="1"/>
    <col min="37" max="37" width="27.75390625" style="1" customWidth="1"/>
    <col min="38" max="38" width="7.75390625" style="1" customWidth="1"/>
    <col min="39" max="39" width="7.125" style="1" customWidth="1"/>
    <col min="40" max="16384" width="21.25390625" style="1" customWidth="1"/>
  </cols>
  <sheetData>
    <row r="1" spans="1:36" ht="34.5" customHeight="1">
      <c r="A1" s="223" t="s">
        <v>50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O1" s="2"/>
      <c r="P1" s="2"/>
      <c r="Q1" s="2"/>
      <c r="R1" s="2"/>
      <c r="S1" s="2"/>
      <c r="T1" s="3"/>
      <c r="W1" s="4"/>
      <c r="AB1" s="2"/>
      <c r="AC1" s="2"/>
      <c r="AD1" s="2"/>
      <c r="AE1" s="2"/>
      <c r="AF1" s="2"/>
      <c r="AG1" s="3"/>
      <c r="AJ1" s="4"/>
    </row>
    <row r="2" spans="1:36" ht="2.25" customHeight="1">
      <c r="A2" s="30"/>
      <c r="B2" s="15"/>
      <c r="C2" s="15"/>
      <c r="D2" s="15"/>
      <c r="E2" s="15"/>
      <c r="F2" s="15"/>
      <c r="G2" s="27"/>
      <c r="H2" s="27" t="s">
        <v>0</v>
      </c>
      <c r="I2" s="27"/>
      <c r="J2" s="27"/>
      <c r="K2" s="31"/>
      <c r="L2" s="31"/>
      <c r="M2" s="32"/>
      <c r="O2" s="2"/>
      <c r="P2" s="2"/>
      <c r="Q2" s="2"/>
      <c r="R2" s="2"/>
      <c r="S2" s="2"/>
      <c r="T2" s="4"/>
      <c r="U2" s="4" t="s">
        <v>0</v>
      </c>
      <c r="V2" s="4"/>
      <c r="W2" s="4"/>
      <c r="AB2" s="2"/>
      <c r="AC2" s="2"/>
      <c r="AD2" s="2"/>
      <c r="AE2" s="2"/>
      <c r="AF2" s="2"/>
      <c r="AG2" s="4"/>
      <c r="AH2" s="4" t="s">
        <v>0</v>
      </c>
      <c r="AI2" s="4"/>
      <c r="AJ2" s="4"/>
    </row>
    <row r="3" spans="1:13" ht="18" customHeight="1">
      <c r="A3" s="34" t="s">
        <v>58</v>
      </c>
      <c r="B3" s="198" t="s">
        <v>96</v>
      </c>
      <c r="C3" s="199"/>
      <c r="D3" s="199"/>
      <c r="E3" s="199"/>
      <c r="F3" s="199"/>
      <c r="G3" s="199"/>
      <c r="H3" s="230" t="s">
        <v>1</v>
      </c>
      <c r="I3" s="231"/>
      <c r="J3" s="231"/>
      <c r="K3" s="231"/>
      <c r="L3" s="226">
        <v>38892</v>
      </c>
      <c r="M3" s="227"/>
    </row>
    <row r="4" spans="1:13" ht="18" customHeight="1">
      <c r="A4" s="35" t="s">
        <v>59</v>
      </c>
      <c r="B4" s="236" t="s">
        <v>97</v>
      </c>
      <c r="C4" s="237"/>
      <c r="D4" s="237"/>
      <c r="E4" s="237"/>
      <c r="F4" s="237"/>
      <c r="G4" s="238"/>
      <c r="H4" s="232" t="s">
        <v>2</v>
      </c>
      <c r="I4" s="233"/>
      <c r="J4" s="233"/>
      <c r="K4" s="233"/>
      <c r="L4" s="228">
        <v>38854</v>
      </c>
      <c r="M4" s="229"/>
    </row>
    <row r="5" spans="1:13" ht="18" customHeight="1">
      <c r="A5" s="35" t="s">
        <v>87</v>
      </c>
      <c r="B5" s="191" t="s">
        <v>98</v>
      </c>
      <c r="C5" s="191"/>
      <c r="D5" s="191"/>
      <c r="E5" s="192"/>
      <c r="F5" s="192"/>
      <c r="G5" s="193"/>
      <c r="H5" s="183" t="s">
        <v>3</v>
      </c>
      <c r="I5" s="184"/>
      <c r="J5" s="184"/>
      <c r="K5" s="184"/>
      <c r="L5" s="234">
        <v>39020</v>
      </c>
      <c r="M5" s="235"/>
    </row>
    <row r="6" spans="1:13" ht="18" customHeight="1">
      <c r="A6" s="195" t="s">
        <v>92</v>
      </c>
      <c r="B6" s="144" t="s">
        <v>88</v>
      </c>
      <c r="C6" s="144" t="s">
        <v>89</v>
      </c>
      <c r="D6" s="145" t="s">
        <v>90</v>
      </c>
      <c r="E6" s="203" t="s">
        <v>91</v>
      </c>
      <c r="F6" s="203"/>
      <c r="G6" s="204"/>
      <c r="H6" s="188" t="s">
        <v>84</v>
      </c>
      <c r="I6" s="197"/>
      <c r="J6" s="142"/>
      <c r="K6" s="188" t="s">
        <v>83</v>
      </c>
      <c r="L6" s="189"/>
      <c r="M6" s="190"/>
    </row>
    <row r="7" spans="1:13" ht="18" customHeight="1">
      <c r="A7" s="196"/>
      <c r="B7" s="144">
        <v>201660</v>
      </c>
      <c r="C7" s="144">
        <v>31025</v>
      </c>
      <c r="D7" s="144">
        <v>20</v>
      </c>
      <c r="E7" s="144"/>
      <c r="F7" s="146">
        <v>0</v>
      </c>
      <c r="G7" s="144">
        <v>0</v>
      </c>
      <c r="H7" s="185">
        <v>12</v>
      </c>
      <c r="I7" s="186"/>
      <c r="J7" s="154"/>
      <c r="K7" s="205" t="s">
        <v>99</v>
      </c>
      <c r="L7" s="186"/>
      <c r="M7" s="206"/>
    </row>
    <row r="8" spans="1:163" s="141" customFormat="1" ht="3" customHeight="1">
      <c r="A8" s="133"/>
      <c r="B8" s="143"/>
      <c r="C8" s="134"/>
      <c r="D8" s="134"/>
      <c r="E8" s="134"/>
      <c r="F8" s="135"/>
      <c r="G8" s="136"/>
      <c r="H8" s="137"/>
      <c r="I8" s="134"/>
      <c r="J8" s="138"/>
      <c r="K8" s="139"/>
      <c r="L8" s="134"/>
      <c r="M8" s="14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</row>
    <row r="9" spans="1:17" s="9" customFormat="1" ht="30">
      <c r="A9" s="251" t="s">
        <v>101</v>
      </c>
      <c r="B9" s="252"/>
      <c r="C9" s="130" t="s">
        <v>4</v>
      </c>
      <c r="D9" s="130" t="s">
        <v>5</v>
      </c>
      <c r="E9" s="130" t="s">
        <v>6</v>
      </c>
      <c r="F9" s="130" t="s">
        <v>72</v>
      </c>
      <c r="G9" s="131" t="s">
        <v>7</v>
      </c>
      <c r="H9" s="131" t="s">
        <v>8</v>
      </c>
      <c r="I9" s="131" t="s">
        <v>9</v>
      </c>
      <c r="J9" s="132"/>
      <c r="K9" s="248" t="s">
        <v>85</v>
      </c>
      <c r="L9" s="249"/>
      <c r="M9" s="250"/>
      <c r="N9" s="239" t="s">
        <v>57</v>
      </c>
      <c r="O9" s="240"/>
      <c r="P9" s="52" t="s">
        <v>54</v>
      </c>
      <c r="Q9" s="51" t="s">
        <v>54</v>
      </c>
    </row>
    <row r="10" spans="1:17" ht="18.75" customHeight="1">
      <c r="A10" s="72" t="s">
        <v>10</v>
      </c>
      <c r="B10" s="56"/>
      <c r="C10" s="174"/>
      <c r="D10" s="174"/>
      <c r="E10" s="174"/>
      <c r="F10" s="174"/>
      <c r="G10" s="44"/>
      <c r="H10" s="44"/>
      <c r="I10" s="174"/>
      <c r="J10" s="33"/>
      <c r="K10" s="61"/>
      <c r="L10" s="62"/>
      <c r="M10" s="63"/>
      <c r="N10" s="241" t="s">
        <v>56</v>
      </c>
      <c r="O10" s="242"/>
      <c r="P10" s="49" t="s">
        <v>53</v>
      </c>
      <c r="Q10" s="50" t="s">
        <v>55</v>
      </c>
    </row>
    <row r="11" spans="1:17" ht="15.75">
      <c r="A11" s="94" t="s">
        <v>11</v>
      </c>
      <c r="B11" s="57"/>
      <c r="C11" s="175"/>
      <c r="D11" s="175"/>
      <c r="E11" s="175"/>
      <c r="F11" s="175"/>
      <c r="G11" s="44"/>
      <c r="H11" s="44"/>
      <c r="I11" s="44"/>
      <c r="J11" s="25"/>
      <c r="K11" s="60"/>
      <c r="L11" s="10"/>
      <c r="M11" s="11"/>
      <c r="N11" s="40" t="s">
        <v>11</v>
      </c>
      <c r="O11" s="12"/>
      <c r="P11" s="13"/>
      <c r="Q11" s="13"/>
    </row>
    <row r="12" spans="1:17" ht="15.75">
      <c r="A12" s="216" t="s">
        <v>96</v>
      </c>
      <c r="B12" s="217"/>
      <c r="C12" s="44"/>
      <c r="D12" s="44"/>
      <c r="E12" s="44"/>
      <c r="F12" s="44"/>
      <c r="G12" s="44"/>
      <c r="H12" s="44"/>
      <c r="I12" s="44"/>
      <c r="J12" s="20"/>
      <c r="K12" s="85" t="s">
        <v>12</v>
      </c>
      <c r="L12" s="15"/>
      <c r="M12" s="16"/>
      <c r="N12" s="41" t="str">
        <f aca="true" t="shared" si="0" ref="N12:N32">A12</f>
        <v>Michael Lemmon</v>
      </c>
      <c r="O12" s="14"/>
      <c r="P12" s="17"/>
      <c r="Q12" s="17"/>
    </row>
    <row r="13" spans="1:17" ht="15">
      <c r="A13" s="94" t="s">
        <v>13</v>
      </c>
      <c r="B13" s="95"/>
      <c r="C13" s="44"/>
      <c r="D13" s="44"/>
      <c r="E13" s="44">
        <v>0</v>
      </c>
      <c r="F13" s="44"/>
      <c r="G13" s="45"/>
      <c r="H13" s="45"/>
      <c r="I13" s="44">
        <f>C13+D13+E13+F13+G13+H13</f>
        <v>0</v>
      </c>
      <c r="J13" s="25"/>
      <c r="K13" s="86"/>
      <c r="L13" s="15"/>
      <c r="M13" s="16"/>
      <c r="N13" s="41" t="str">
        <f t="shared" si="0"/>
        <v>          Academic Year Salary,  %</v>
      </c>
      <c r="O13" s="18"/>
      <c r="P13" s="53">
        <v>0.3</v>
      </c>
      <c r="Q13" s="19">
        <f aca="true" t="shared" si="1" ref="Q13:Q32">ROUND((H13*P13),0)</f>
        <v>0</v>
      </c>
    </row>
    <row r="14" spans="1:17" ht="15.75">
      <c r="A14" s="187" t="s">
        <v>94</v>
      </c>
      <c r="B14" s="179"/>
      <c r="C14" s="44"/>
      <c r="D14" s="44">
        <v>0</v>
      </c>
      <c r="E14" s="44">
        <v>0</v>
      </c>
      <c r="F14" s="44"/>
      <c r="G14" s="45">
        <v>0</v>
      </c>
      <c r="H14" s="45">
        <v>24000</v>
      </c>
      <c r="I14" s="44">
        <f>C14+D14+E14+F14+G14+H14</f>
        <v>24000</v>
      </c>
      <c r="J14" s="25"/>
      <c r="K14" s="85" t="s">
        <v>18</v>
      </c>
      <c r="L14" s="119">
        <f>B35</f>
        <v>0.2</v>
      </c>
      <c r="M14" s="64"/>
      <c r="N14" s="41" t="str">
        <f>A14</f>
        <v>          Summer Salary,  </v>
      </c>
      <c r="O14" s="18"/>
      <c r="P14" s="53">
        <v>0.1765</v>
      </c>
      <c r="Q14" s="19">
        <f t="shared" si="1"/>
        <v>4236</v>
      </c>
    </row>
    <row r="15" spans="1:17" ht="15.75">
      <c r="A15" s="216" t="s">
        <v>81</v>
      </c>
      <c r="B15" s="217"/>
      <c r="C15" s="44"/>
      <c r="D15" s="44"/>
      <c r="E15" s="44"/>
      <c r="F15" s="44"/>
      <c r="G15" s="44"/>
      <c r="H15" s="44"/>
      <c r="I15" s="44"/>
      <c r="J15" s="20"/>
      <c r="K15" s="87"/>
      <c r="L15" s="119">
        <v>0</v>
      </c>
      <c r="M15" s="55"/>
      <c r="N15" s="41" t="str">
        <f t="shared" si="0"/>
        <v>PI-2</v>
      </c>
      <c r="O15" s="14"/>
      <c r="P15" s="53"/>
      <c r="Q15" s="19">
        <f t="shared" si="1"/>
        <v>0</v>
      </c>
    </row>
    <row r="16" spans="1:17" ht="15.75">
      <c r="A16" s="94" t="s">
        <v>13</v>
      </c>
      <c r="B16" s="95"/>
      <c r="C16" s="44"/>
      <c r="D16" s="44">
        <v>0</v>
      </c>
      <c r="E16" s="44">
        <v>0</v>
      </c>
      <c r="F16" s="44"/>
      <c r="G16" s="45">
        <v>0</v>
      </c>
      <c r="H16" s="44">
        <v>0</v>
      </c>
      <c r="I16" s="44">
        <f>C16+D16+E16+F16+G16+H16</f>
        <v>0</v>
      </c>
      <c r="J16" s="25"/>
      <c r="K16" s="85" t="s">
        <v>16</v>
      </c>
      <c r="L16" s="119">
        <f>(C88+D88+E88+F88+G88)/I88</f>
        <v>0</v>
      </c>
      <c r="M16" s="123">
        <f>C88+D88+E88+F88+G88</f>
        <v>0</v>
      </c>
      <c r="N16" s="41" t="str">
        <f t="shared" si="0"/>
        <v>          Academic Year Salary,  %</v>
      </c>
      <c r="O16" s="18"/>
      <c r="P16" s="53">
        <v>0.3</v>
      </c>
      <c r="Q16" s="19">
        <f t="shared" si="1"/>
        <v>0</v>
      </c>
    </row>
    <row r="17" spans="1:17" ht="15">
      <c r="A17" s="94" t="s">
        <v>14</v>
      </c>
      <c r="B17" s="95"/>
      <c r="C17" s="44"/>
      <c r="D17" s="44">
        <v>0</v>
      </c>
      <c r="E17" s="44">
        <v>0</v>
      </c>
      <c r="F17" s="44"/>
      <c r="G17" s="45">
        <v>0</v>
      </c>
      <c r="H17" s="45"/>
      <c r="I17" s="44">
        <f>C17+D17+E17+F17+G17+H17</f>
        <v>0</v>
      </c>
      <c r="J17" s="25"/>
      <c r="K17" s="75"/>
      <c r="L17" s="120"/>
      <c r="M17" s="65"/>
      <c r="N17" s="41" t="str">
        <f t="shared" si="0"/>
        <v>          Summer Salary,  %</v>
      </c>
      <c r="O17" s="18"/>
      <c r="P17" s="53">
        <v>0.1765</v>
      </c>
      <c r="Q17" s="19">
        <f t="shared" si="1"/>
        <v>0</v>
      </c>
    </row>
    <row r="18" spans="1:17" ht="15.75">
      <c r="A18" s="216" t="s">
        <v>82</v>
      </c>
      <c r="B18" s="217"/>
      <c r="C18" s="44"/>
      <c r="D18" s="44"/>
      <c r="E18" s="44"/>
      <c r="F18" s="44"/>
      <c r="G18" s="44"/>
      <c r="H18" s="44"/>
      <c r="I18" s="44"/>
      <c r="J18" s="20"/>
      <c r="K18" s="74" t="s">
        <v>21</v>
      </c>
      <c r="L18" s="121">
        <f>B86</f>
        <v>0.5</v>
      </c>
      <c r="M18" s="122" t="s">
        <v>22</v>
      </c>
      <c r="N18" s="41" t="str">
        <f t="shared" si="0"/>
        <v>PI-3</v>
      </c>
      <c r="O18" s="14"/>
      <c r="P18" s="53"/>
      <c r="Q18" s="19">
        <f t="shared" si="1"/>
        <v>0</v>
      </c>
    </row>
    <row r="19" spans="1:17" ht="15">
      <c r="A19" s="94" t="s">
        <v>15</v>
      </c>
      <c r="B19" s="95"/>
      <c r="C19" s="44"/>
      <c r="D19" s="44">
        <v>0</v>
      </c>
      <c r="E19" s="44">
        <v>0</v>
      </c>
      <c r="F19" s="44"/>
      <c r="G19" s="45">
        <v>0</v>
      </c>
      <c r="H19" s="45">
        <v>0</v>
      </c>
      <c r="I19" s="44">
        <f aca="true" t="shared" si="2" ref="I19:I32">C19+D19+E19+F19+G19+H19</f>
        <v>0</v>
      </c>
      <c r="J19" s="25"/>
      <c r="K19" s="36"/>
      <c r="L19" s="69"/>
      <c r="M19" s="66"/>
      <c r="N19" s="41" t="str">
        <f t="shared" si="0"/>
        <v>          Academic Year Salary,   %</v>
      </c>
      <c r="O19" s="18"/>
      <c r="P19" s="53">
        <v>0.3</v>
      </c>
      <c r="Q19" s="19">
        <f t="shared" si="1"/>
        <v>0</v>
      </c>
    </row>
    <row r="20" spans="1:17" ht="15.75">
      <c r="A20" s="94" t="s">
        <v>14</v>
      </c>
      <c r="B20" s="95"/>
      <c r="C20" s="44"/>
      <c r="D20" s="44">
        <v>0</v>
      </c>
      <c r="E20" s="44">
        <v>0</v>
      </c>
      <c r="F20" s="44"/>
      <c r="G20" s="45">
        <v>0</v>
      </c>
      <c r="H20" s="45"/>
      <c r="I20" s="44">
        <f t="shared" si="2"/>
        <v>0</v>
      </c>
      <c r="J20" s="25"/>
      <c r="K20" s="82" t="s">
        <v>60</v>
      </c>
      <c r="L20" s="124">
        <f>H85+H86</f>
        <v>14118</v>
      </c>
      <c r="M20" s="67"/>
      <c r="N20" s="41" t="str">
        <f t="shared" si="0"/>
        <v>          Summer Salary,  %</v>
      </c>
      <c r="O20" s="18"/>
      <c r="P20" s="53">
        <v>0.1765</v>
      </c>
      <c r="Q20" s="19">
        <f t="shared" si="1"/>
        <v>0</v>
      </c>
    </row>
    <row r="21" spans="1:17" ht="15.75">
      <c r="A21" s="216" t="s">
        <v>70</v>
      </c>
      <c r="B21" s="217"/>
      <c r="C21" s="44"/>
      <c r="D21" s="44"/>
      <c r="E21" s="44"/>
      <c r="F21" s="44"/>
      <c r="G21" s="45"/>
      <c r="H21" s="45"/>
      <c r="I21" s="44">
        <f t="shared" si="2"/>
        <v>0</v>
      </c>
      <c r="J21" s="25"/>
      <c r="K21" s="83" t="s">
        <v>61</v>
      </c>
      <c r="L21" s="125">
        <f>C86</f>
        <v>0</v>
      </c>
      <c r="M21" s="55"/>
      <c r="N21" s="41" t="str">
        <f t="shared" si="0"/>
        <v>PI-4</v>
      </c>
      <c r="O21" s="18"/>
      <c r="P21" s="53"/>
      <c r="Q21" s="19">
        <f t="shared" si="1"/>
        <v>0</v>
      </c>
    </row>
    <row r="22" spans="1:17" ht="15.75">
      <c r="A22" s="94" t="s">
        <v>15</v>
      </c>
      <c r="B22" s="95"/>
      <c r="C22" s="44"/>
      <c r="D22" s="44">
        <v>0</v>
      </c>
      <c r="E22" s="44"/>
      <c r="F22" s="44"/>
      <c r="G22" s="45"/>
      <c r="H22" s="45">
        <v>0</v>
      </c>
      <c r="I22" s="44">
        <f t="shared" si="2"/>
        <v>0</v>
      </c>
      <c r="J22" s="25"/>
      <c r="K22" s="83" t="s">
        <v>62</v>
      </c>
      <c r="L22" s="125">
        <f>C85</f>
        <v>0</v>
      </c>
      <c r="M22" s="55"/>
      <c r="N22" s="41" t="str">
        <f t="shared" si="0"/>
        <v>          Academic Year Salary,   %</v>
      </c>
      <c r="O22" s="18"/>
      <c r="P22" s="53">
        <v>0.3</v>
      </c>
      <c r="Q22" s="19">
        <f t="shared" si="1"/>
        <v>0</v>
      </c>
    </row>
    <row r="23" spans="1:17" ht="15.75">
      <c r="A23" s="94" t="s">
        <v>14</v>
      </c>
      <c r="B23" s="95"/>
      <c r="C23" s="44"/>
      <c r="D23" s="44"/>
      <c r="E23" s="44"/>
      <c r="F23" s="44"/>
      <c r="G23" s="45"/>
      <c r="H23" s="45"/>
      <c r="I23" s="44">
        <f t="shared" si="2"/>
        <v>0</v>
      </c>
      <c r="J23" s="25"/>
      <c r="K23" s="83" t="s">
        <v>63</v>
      </c>
      <c r="L23" s="126">
        <f>G85</f>
        <v>0</v>
      </c>
      <c r="M23" s="55"/>
      <c r="N23" s="41" t="str">
        <f t="shared" si="0"/>
        <v>          Summer Salary,  %</v>
      </c>
      <c r="O23" s="18"/>
      <c r="P23" s="53">
        <v>0.1765</v>
      </c>
      <c r="Q23" s="19">
        <f t="shared" si="1"/>
        <v>0</v>
      </c>
    </row>
    <row r="24" spans="1:17" ht="15.75">
      <c r="A24" s="243" t="s">
        <v>71</v>
      </c>
      <c r="B24" s="244"/>
      <c r="C24" s="44"/>
      <c r="D24" s="44"/>
      <c r="E24" s="44"/>
      <c r="F24" s="44"/>
      <c r="G24" s="45"/>
      <c r="H24" s="45"/>
      <c r="I24" s="44">
        <f t="shared" si="2"/>
        <v>0</v>
      </c>
      <c r="J24" s="25"/>
      <c r="K24" s="84" t="s">
        <v>49</v>
      </c>
      <c r="L24" s="126">
        <f>L20+L21+L22+L23</f>
        <v>14118</v>
      </c>
      <c r="M24" s="68"/>
      <c r="N24" s="41" t="str">
        <f t="shared" si="0"/>
        <v>PI-5</v>
      </c>
      <c r="O24" s="18"/>
      <c r="P24" s="53"/>
      <c r="Q24" s="19">
        <f t="shared" si="1"/>
        <v>0</v>
      </c>
    </row>
    <row r="25" spans="1:17" ht="15">
      <c r="A25" s="94" t="s">
        <v>15</v>
      </c>
      <c r="B25" s="95"/>
      <c r="C25" s="44"/>
      <c r="D25" s="44">
        <v>0</v>
      </c>
      <c r="E25" s="44"/>
      <c r="F25" s="44"/>
      <c r="G25" s="45"/>
      <c r="H25" s="45">
        <v>0</v>
      </c>
      <c r="I25" s="44">
        <f t="shared" si="2"/>
        <v>0</v>
      </c>
      <c r="J25" s="25"/>
      <c r="K25" s="200"/>
      <c r="L25" s="201"/>
      <c r="M25" s="202"/>
      <c r="N25" s="41" t="str">
        <f t="shared" si="0"/>
        <v>          Academic Year Salary,   %</v>
      </c>
      <c r="O25" s="18"/>
      <c r="P25" s="53">
        <v>0.3</v>
      </c>
      <c r="Q25" s="19">
        <f t="shared" si="1"/>
        <v>0</v>
      </c>
    </row>
    <row r="26" spans="1:17" ht="15.75">
      <c r="A26" s="94" t="s">
        <v>14</v>
      </c>
      <c r="B26" s="95"/>
      <c r="C26" s="44"/>
      <c r="D26" s="44"/>
      <c r="E26" s="44"/>
      <c r="F26" s="44"/>
      <c r="G26" s="45"/>
      <c r="H26" s="45"/>
      <c r="I26" s="44">
        <f t="shared" si="2"/>
        <v>0</v>
      </c>
      <c r="J26" s="25"/>
      <c r="K26" s="245" t="s">
        <v>37</v>
      </c>
      <c r="L26" s="246"/>
      <c r="M26" s="247"/>
      <c r="N26" s="41" t="str">
        <f t="shared" si="0"/>
        <v>          Summer Salary,  %</v>
      </c>
      <c r="O26" s="18"/>
      <c r="P26" s="53">
        <v>0.1765</v>
      </c>
      <c r="Q26" s="19">
        <f t="shared" si="1"/>
        <v>0</v>
      </c>
    </row>
    <row r="27" spans="1:17" ht="15">
      <c r="A27" s="94" t="s">
        <v>17</v>
      </c>
      <c r="B27" s="95"/>
      <c r="C27" s="44"/>
      <c r="D27" s="44"/>
      <c r="E27" s="44"/>
      <c r="F27" s="44"/>
      <c r="G27" s="44"/>
      <c r="H27" s="44">
        <v>0</v>
      </c>
      <c r="I27" s="44">
        <f t="shared" si="2"/>
        <v>0</v>
      </c>
      <c r="J27" s="25"/>
      <c r="K27" s="80" t="s">
        <v>39</v>
      </c>
      <c r="L27" s="28">
        <f>I39+I40+I41</f>
        <v>0</v>
      </c>
      <c r="M27" s="7"/>
      <c r="N27" s="41" t="str">
        <f t="shared" si="0"/>
        <v>  Other Personnel:</v>
      </c>
      <c r="O27" s="21"/>
      <c r="P27" s="53"/>
      <c r="Q27" s="19">
        <f t="shared" si="1"/>
        <v>0</v>
      </c>
    </row>
    <row r="28" spans="1:17" ht="15">
      <c r="A28" s="178" t="s">
        <v>19</v>
      </c>
      <c r="B28" s="179"/>
      <c r="C28" s="44">
        <v>0</v>
      </c>
      <c r="D28" s="44">
        <v>0</v>
      </c>
      <c r="E28" s="44">
        <v>0</v>
      </c>
      <c r="F28" s="44">
        <v>0</v>
      </c>
      <c r="G28" s="45">
        <v>0</v>
      </c>
      <c r="H28" s="45">
        <v>0</v>
      </c>
      <c r="I28" s="44">
        <f t="shared" si="2"/>
        <v>0</v>
      </c>
      <c r="J28" s="25"/>
      <c r="K28" s="81" t="s">
        <v>35</v>
      </c>
      <c r="L28" s="70">
        <f>I49+I50+I51+I52+I53+I54+I55</f>
        <v>0</v>
      </c>
      <c r="M28" s="26"/>
      <c r="N28" s="41" t="str">
        <f t="shared" si="0"/>
        <v>Other 1</v>
      </c>
      <c r="O28" s="21"/>
      <c r="P28" s="53">
        <v>0</v>
      </c>
      <c r="Q28" s="19">
        <f t="shared" si="1"/>
        <v>0</v>
      </c>
    </row>
    <row r="29" spans="1:17" ht="15">
      <c r="A29" s="178" t="s">
        <v>20</v>
      </c>
      <c r="B29" s="179"/>
      <c r="C29" s="44"/>
      <c r="D29" s="44">
        <v>0</v>
      </c>
      <c r="E29" s="44">
        <v>0</v>
      </c>
      <c r="F29" s="44"/>
      <c r="G29" s="45"/>
      <c r="H29" s="45"/>
      <c r="I29" s="44">
        <f t="shared" si="2"/>
        <v>0</v>
      </c>
      <c r="J29" s="25"/>
      <c r="K29" s="81" t="s">
        <v>42</v>
      </c>
      <c r="L29" s="29">
        <f>I63</f>
        <v>0</v>
      </c>
      <c r="M29" s="26"/>
      <c r="N29" s="41" t="str">
        <f t="shared" si="0"/>
        <v>Other 2</v>
      </c>
      <c r="O29" s="21"/>
      <c r="P29" s="53"/>
      <c r="Q29" s="19">
        <f t="shared" si="1"/>
        <v>0</v>
      </c>
    </row>
    <row r="30" spans="1:17" ht="15">
      <c r="A30" s="178" t="s">
        <v>23</v>
      </c>
      <c r="B30" s="179"/>
      <c r="C30" s="44"/>
      <c r="D30" s="44">
        <v>0</v>
      </c>
      <c r="E30" s="44">
        <v>0</v>
      </c>
      <c r="F30" s="44"/>
      <c r="G30" s="45"/>
      <c r="H30" s="45"/>
      <c r="I30" s="44">
        <f t="shared" si="2"/>
        <v>0</v>
      </c>
      <c r="J30" s="25"/>
      <c r="K30" s="6"/>
      <c r="L30" s="20"/>
      <c r="M30" s="26"/>
      <c r="N30" s="41" t="str">
        <f t="shared" si="0"/>
        <v>Other 3</v>
      </c>
      <c r="O30" s="21"/>
      <c r="P30" s="53">
        <v>0</v>
      </c>
      <c r="Q30" s="19">
        <f t="shared" si="1"/>
        <v>0</v>
      </c>
    </row>
    <row r="31" spans="1:17" ht="15">
      <c r="A31" s="178" t="s">
        <v>24</v>
      </c>
      <c r="B31" s="179"/>
      <c r="C31" s="44"/>
      <c r="D31" s="44">
        <v>0</v>
      </c>
      <c r="E31" s="44">
        <v>0</v>
      </c>
      <c r="F31" s="44"/>
      <c r="G31" s="45">
        <v>0</v>
      </c>
      <c r="H31" s="45">
        <v>0</v>
      </c>
      <c r="I31" s="44">
        <f t="shared" si="2"/>
        <v>0</v>
      </c>
      <c r="J31" s="25"/>
      <c r="K31" s="76" t="s">
        <v>67</v>
      </c>
      <c r="L31" s="108" t="s">
        <v>68</v>
      </c>
      <c r="M31" s="109" t="s">
        <v>69</v>
      </c>
      <c r="N31" s="41" t="str">
        <f t="shared" si="0"/>
        <v>Other 4</v>
      </c>
      <c r="O31" s="21"/>
      <c r="P31" s="53">
        <v>0</v>
      </c>
      <c r="Q31" s="19">
        <f t="shared" si="1"/>
        <v>0</v>
      </c>
    </row>
    <row r="32" spans="1:17" ht="15">
      <c r="A32" s="178" t="s">
        <v>25</v>
      </c>
      <c r="B32" s="179"/>
      <c r="C32" s="44"/>
      <c r="D32" s="44"/>
      <c r="E32" s="44"/>
      <c r="F32" s="44"/>
      <c r="G32" s="45">
        <v>0</v>
      </c>
      <c r="H32" s="45">
        <v>0</v>
      </c>
      <c r="I32" s="44">
        <f t="shared" si="2"/>
        <v>0</v>
      </c>
      <c r="J32" s="25"/>
      <c r="K32" s="110" t="str">
        <f>A66</f>
        <v>Subcontract 1</v>
      </c>
      <c r="L32" s="111">
        <f>H66</f>
        <v>0</v>
      </c>
      <c r="M32" s="112">
        <f>ROUND((IF(L32&gt;L$39,(L$39*B$86),L32*B$86)),0)</f>
        <v>0</v>
      </c>
      <c r="N32" s="42" t="str">
        <f t="shared" si="0"/>
        <v>Other 5</v>
      </c>
      <c r="O32" s="23"/>
      <c r="P32" s="54"/>
      <c r="Q32" s="24">
        <f t="shared" si="1"/>
        <v>0</v>
      </c>
    </row>
    <row r="33" spans="1:13" ht="1.5" customHeight="1">
      <c r="A33" s="58"/>
      <c r="B33" s="59"/>
      <c r="C33" s="46"/>
      <c r="D33" s="46"/>
      <c r="E33" s="46"/>
      <c r="F33" s="46"/>
      <c r="G33" s="46"/>
      <c r="H33" s="46"/>
      <c r="I33" s="46"/>
      <c r="J33" s="71"/>
      <c r="K33" s="75"/>
      <c r="L33" s="112"/>
      <c r="M33" s="112"/>
    </row>
    <row r="34" spans="1:13" ht="18.75" customHeight="1">
      <c r="A34" s="218" t="s">
        <v>26</v>
      </c>
      <c r="B34" s="219"/>
      <c r="C34" s="47">
        <f aca="true" t="shared" si="3" ref="C34:H34">SUM(C13:C32)</f>
        <v>0</v>
      </c>
      <c r="D34" s="47">
        <f t="shared" si="3"/>
        <v>0</v>
      </c>
      <c r="E34" s="47">
        <f t="shared" si="3"/>
        <v>0</v>
      </c>
      <c r="F34" s="47">
        <f t="shared" si="3"/>
        <v>0</v>
      </c>
      <c r="G34" s="47">
        <f t="shared" si="3"/>
        <v>0</v>
      </c>
      <c r="H34" s="47">
        <f t="shared" si="3"/>
        <v>24000</v>
      </c>
      <c r="I34" s="47">
        <f>C34+D34+E34+F34+G34+H34</f>
        <v>24000</v>
      </c>
      <c r="J34" s="20"/>
      <c r="K34" s="110" t="str">
        <f>A67</f>
        <v>Subcontract 2</v>
      </c>
      <c r="L34" s="111">
        <f>H67</f>
        <v>0</v>
      </c>
      <c r="M34" s="112">
        <f>ROUND((IF(L34&gt;L$39,(L$39*B$86),L34*B$86)),0)</f>
        <v>0</v>
      </c>
    </row>
    <row r="35" spans="1:13" ht="18.75" customHeight="1">
      <c r="A35" s="75" t="s">
        <v>27</v>
      </c>
      <c r="B35" s="96">
        <v>0.2</v>
      </c>
      <c r="C35" s="44">
        <f>ROUND((C34*$B35),0)</f>
        <v>0</v>
      </c>
      <c r="D35" s="44">
        <f>ROUND((D34*$B35),0)</f>
        <v>0</v>
      </c>
      <c r="E35" s="44">
        <f>ROUND((E34*$B35),0)</f>
        <v>0</v>
      </c>
      <c r="F35" s="44">
        <f>ROUND((F34*$B35),0)</f>
        <v>0</v>
      </c>
      <c r="G35" s="44">
        <f>ROUND((G34*$B35),0)</f>
        <v>0</v>
      </c>
      <c r="H35" s="45">
        <f>SUM(Q13:Q32)</f>
        <v>4236</v>
      </c>
      <c r="I35" s="44">
        <f>C35+D35+E35+F35+G35+H35</f>
        <v>4236</v>
      </c>
      <c r="J35" s="25"/>
      <c r="K35" s="110" t="str">
        <f>A68</f>
        <v>Subcontract 3</v>
      </c>
      <c r="L35" s="111">
        <f>H68</f>
        <v>0</v>
      </c>
      <c r="M35" s="112">
        <f>ROUND((IF(L35&gt;L$39,(L$39*B$86),L35*B$86)),0)</f>
        <v>0</v>
      </c>
    </row>
    <row r="36" spans="1:13" ht="1.5" customHeight="1">
      <c r="A36" s="37"/>
      <c r="B36" s="38"/>
      <c r="C36" s="48"/>
      <c r="D36" s="48"/>
      <c r="E36" s="48"/>
      <c r="F36" s="48"/>
      <c r="G36" s="48"/>
      <c r="H36" s="48"/>
      <c r="I36" s="48"/>
      <c r="J36" s="71"/>
      <c r="K36" s="75"/>
      <c r="L36" s="112"/>
      <c r="M36" s="112"/>
    </row>
    <row r="37" spans="1:13" ht="18.75" customHeight="1">
      <c r="A37" s="220" t="s">
        <v>52</v>
      </c>
      <c r="B37" s="221"/>
      <c r="C37" s="47">
        <f aca="true" t="shared" si="4" ref="C37:H37">C34+C35</f>
        <v>0</v>
      </c>
      <c r="D37" s="47">
        <f t="shared" si="4"/>
        <v>0</v>
      </c>
      <c r="E37" s="47">
        <f t="shared" si="4"/>
        <v>0</v>
      </c>
      <c r="F37" s="47">
        <f t="shared" si="4"/>
        <v>0</v>
      </c>
      <c r="G37" s="47">
        <f t="shared" si="4"/>
        <v>0</v>
      </c>
      <c r="H37" s="47">
        <f t="shared" si="4"/>
        <v>28236</v>
      </c>
      <c r="I37" s="47">
        <f>C37+D37+E37+F37+G37+H37</f>
        <v>28236</v>
      </c>
      <c r="J37" s="25"/>
      <c r="K37" s="110" t="str">
        <f>A69</f>
        <v>Subcontract 4</v>
      </c>
      <c r="L37" s="113">
        <f>H69</f>
        <v>0</v>
      </c>
      <c r="M37" s="114">
        <f>ROUND((IF(L37&gt;L$39,(L$39*B$86),L37*B$86)),0)</f>
        <v>0</v>
      </c>
    </row>
    <row r="38" spans="1:13" ht="18.75" customHeight="1">
      <c r="A38" s="72" t="s">
        <v>86</v>
      </c>
      <c r="B38" s="106"/>
      <c r="C38" s="176"/>
      <c r="D38" s="176"/>
      <c r="E38" s="176"/>
      <c r="F38" s="176"/>
      <c r="G38" s="176"/>
      <c r="H38" s="176"/>
      <c r="I38" s="176"/>
      <c r="J38" s="25"/>
      <c r="K38" s="39" t="s">
        <v>49</v>
      </c>
      <c r="L38" s="115">
        <f>SUM(L32:L37)</f>
        <v>0</v>
      </c>
      <c r="M38" s="115">
        <f>SUM(M32:M37)</f>
        <v>0</v>
      </c>
    </row>
    <row r="39" spans="1:13" ht="15.75">
      <c r="A39" s="118" t="s">
        <v>28</v>
      </c>
      <c r="B39" s="107"/>
      <c r="C39" s="176"/>
      <c r="D39" s="176">
        <v>0</v>
      </c>
      <c r="E39" s="176">
        <v>0</v>
      </c>
      <c r="F39" s="176">
        <v>0</v>
      </c>
      <c r="G39" s="176">
        <v>0</v>
      </c>
      <c r="H39" s="176"/>
      <c r="I39" s="176">
        <f>C39+D39+E39+F39+G39+H39</f>
        <v>0</v>
      </c>
      <c r="J39" s="25"/>
      <c r="K39" s="153" t="s">
        <v>44</v>
      </c>
      <c r="L39" s="116">
        <v>25000</v>
      </c>
      <c r="M39" s="117"/>
    </row>
    <row r="40" spans="1:13" ht="15.75">
      <c r="A40" s="118" t="s">
        <v>29</v>
      </c>
      <c r="B40" s="107"/>
      <c r="C40" s="176"/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f>C40+D40+E40+F40+G40+H40</f>
        <v>0</v>
      </c>
      <c r="J40" s="25"/>
      <c r="K40" s="158" t="s">
        <v>45</v>
      </c>
      <c r="L40" s="159">
        <f>I71</f>
        <v>0</v>
      </c>
      <c r="M40" s="160"/>
    </row>
    <row r="41" spans="1:13" ht="15" customHeight="1">
      <c r="A41" s="118" t="s">
        <v>30</v>
      </c>
      <c r="B41" s="107"/>
      <c r="C41" s="176"/>
      <c r="D41" s="176"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f>C41+D41+E41+F41+G41+H41</f>
        <v>0</v>
      </c>
      <c r="J41" s="25"/>
      <c r="K41" s="171"/>
      <c r="L41" s="172"/>
      <c r="M41" s="173"/>
    </row>
    <row r="42" spans="1:13" ht="3.75" customHeight="1">
      <c r="A42" s="75"/>
      <c r="B42" s="97"/>
      <c r="C42" s="44"/>
      <c r="D42" s="44"/>
      <c r="E42" s="44"/>
      <c r="F42" s="44"/>
      <c r="G42" s="44"/>
      <c r="H42" s="44"/>
      <c r="I42" s="44"/>
      <c r="J42" s="25"/>
      <c r="K42" s="207" t="s">
        <v>100</v>
      </c>
      <c r="L42" s="208"/>
      <c r="M42" s="209"/>
    </row>
    <row r="43" spans="1:13" ht="18.75" customHeight="1">
      <c r="A43" s="180" t="s">
        <v>31</v>
      </c>
      <c r="B43" s="181"/>
      <c r="C43" s="44"/>
      <c r="D43" s="44">
        <v>0</v>
      </c>
      <c r="E43" s="44">
        <v>0</v>
      </c>
      <c r="F43" s="44"/>
      <c r="G43" s="45">
        <v>0</v>
      </c>
      <c r="H43" s="45"/>
      <c r="I43" s="44">
        <f>C43+D43+E43+F43+G43+H43</f>
        <v>0</v>
      </c>
      <c r="J43" s="25"/>
      <c r="K43" s="210"/>
      <c r="L43" s="211"/>
      <c r="M43" s="212"/>
    </row>
    <row r="44" spans="1:13" ht="18.75" customHeight="1">
      <c r="A44" s="73" t="s">
        <v>32</v>
      </c>
      <c r="B44" s="97"/>
      <c r="C44" s="44"/>
      <c r="D44" s="44"/>
      <c r="E44" s="44"/>
      <c r="F44" s="44"/>
      <c r="G44" s="44"/>
      <c r="H44" s="44"/>
      <c r="I44" s="44"/>
      <c r="J44" s="25"/>
      <c r="K44" s="213"/>
      <c r="L44" s="214"/>
      <c r="M44" s="215"/>
    </row>
    <row r="45" spans="1:13" ht="15" customHeight="1">
      <c r="A45" s="75" t="s">
        <v>33</v>
      </c>
      <c r="B45" s="97"/>
      <c r="C45" s="44"/>
      <c r="D45" s="44">
        <v>0</v>
      </c>
      <c r="E45" s="44">
        <v>0</v>
      </c>
      <c r="F45" s="44"/>
      <c r="G45" s="45">
        <v>0</v>
      </c>
      <c r="H45" s="45"/>
      <c r="I45" s="44">
        <f>C45+D45+E45+F45+G45+H45</f>
        <v>0</v>
      </c>
      <c r="J45" s="25"/>
      <c r="K45" s="166"/>
      <c r="L45" s="164"/>
      <c r="M45" s="165"/>
    </row>
    <row r="46" spans="1:13" ht="15">
      <c r="A46" s="75" t="s">
        <v>34</v>
      </c>
      <c r="B46" s="97"/>
      <c r="C46" s="44"/>
      <c r="D46" s="44">
        <v>0</v>
      </c>
      <c r="E46" s="44">
        <v>0</v>
      </c>
      <c r="F46" s="44"/>
      <c r="G46" s="45">
        <v>0</v>
      </c>
      <c r="H46" s="45"/>
      <c r="I46" s="44">
        <f>C46+D46+E46+F46+G46+H46</f>
        <v>0</v>
      </c>
      <c r="J46" s="25"/>
      <c r="K46" s="166"/>
      <c r="L46" s="164"/>
      <c r="M46" s="165"/>
    </row>
    <row r="47" spans="1:13" ht="3.75" customHeight="1">
      <c r="A47" s="75"/>
      <c r="B47" s="97"/>
      <c r="C47" s="44"/>
      <c r="D47" s="44"/>
      <c r="E47" s="44"/>
      <c r="F47" s="44"/>
      <c r="G47" s="44"/>
      <c r="H47" s="44"/>
      <c r="I47" s="44"/>
      <c r="J47" s="25"/>
      <c r="K47" s="166"/>
      <c r="L47" s="164"/>
      <c r="M47" s="165"/>
    </row>
    <row r="48" spans="1:13" ht="18.75" customHeight="1">
      <c r="A48" s="180" t="s">
        <v>35</v>
      </c>
      <c r="B48" s="181"/>
      <c r="C48" s="44"/>
      <c r="D48" s="44"/>
      <c r="E48" s="44"/>
      <c r="F48" s="44"/>
      <c r="G48" s="44"/>
      <c r="H48" s="44"/>
      <c r="I48" s="44"/>
      <c r="J48" s="25"/>
      <c r="K48" s="167"/>
      <c r="L48" s="168"/>
      <c r="M48" s="169"/>
    </row>
    <row r="49" spans="1:13" ht="12.75" customHeight="1">
      <c r="A49" s="178" t="s">
        <v>19</v>
      </c>
      <c r="B49" s="179"/>
      <c r="C49" s="44"/>
      <c r="D49" s="44">
        <v>0</v>
      </c>
      <c r="E49" s="44">
        <v>0</v>
      </c>
      <c r="F49" s="44"/>
      <c r="G49" s="44">
        <v>0</v>
      </c>
      <c r="H49" s="44"/>
      <c r="I49" s="44">
        <f aca="true" t="shared" si="5" ref="I49:I55">C49+D49+E49+F49+G49+H49</f>
        <v>0</v>
      </c>
      <c r="J49" s="25"/>
      <c r="K49" s="170"/>
      <c r="L49" s="168"/>
      <c r="M49" s="169"/>
    </row>
    <row r="50" spans="1:13" ht="12.75" customHeight="1">
      <c r="A50" s="194" t="s">
        <v>20</v>
      </c>
      <c r="B50" s="179"/>
      <c r="C50" s="44"/>
      <c r="D50" s="44">
        <v>0</v>
      </c>
      <c r="E50" s="44">
        <v>0</v>
      </c>
      <c r="F50" s="44">
        <v>0</v>
      </c>
      <c r="G50" s="44">
        <v>0</v>
      </c>
      <c r="H50" s="44"/>
      <c r="I50" s="44">
        <f t="shared" si="5"/>
        <v>0</v>
      </c>
      <c r="J50" s="25"/>
      <c r="K50" s="170"/>
      <c r="L50" s="168"/>
      <c r="M50" s="169"/>
    </row>
    <row r="51" spans="1:13" ht="12.75" customHeight="1">
      <c r="A51" s="194" t="s">
        <v>23</v>
      </c>
      <c r="B51" s="179"/>
      <c r="C51" s="44"/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f t="shared" si="5"/>
        <v>0</v>
      </c>
      <c r="J51" s="25"/>
      <c r="K51" s="170"/>
      <c r="L51" s="168"/>
      <c r="M51" s="169"/>
    </row>
    <row r="52" spans="1:13" ht="12.75" customHeight="1">
      <c r="A52" s="194" t="s">
        <v>24</v>
      </c>
      <c r="B52" s="179"/>
      <c r="C52" s="44"/>
      <c r="D52" s="44"/>
      <c r="E52" s="44"/>
      <c r="F52" s="44"/>
      <c r="G52" s="44"/>
      <c r="H52" s="44">
        <v>0</v>
      </c>
      <c r="I52" s="44">
        <f t="shared" si="5"/>
        <v>0</v>
      </c>
      <c r="J52" s="25"/>
      <c r="K52" s="170"/>
      <c r="L52" s="168"/>
      <c r="M52" s="169"/>
    </row>
    <row r="53" spans="1:13" ht="12.75" customHeight="1">
      <c r="A53" s="194" t="s">
        <v>25</v>
      </c>
      <c r="B53" s="179"/>
      <c r="C53" s="44"/>
      <c r="D53" s="44"/>
      <c r="E53" s="44"/>
      <c r="F53" s="44"/>
      <c r="G53" s="44"/>
      <c r="H53" s="44">
        <v>0</v>
      </c>
      <c r="I53" s="44">
        <f t="shared" si="5"/>
        <v>0</v>
      </c>
      <c r="J53" s="25"/>
      <c r="K53" s="170"/>
      <c r="L53" s="168"/>
      <c r="M53" s="169"/>
    </row>
    <row r="54" spans="1:13" ht="12.75" customHeight="1">
      <c r="A54" s="194" t="s">
        <v>73</v>
      </c>
      <c r="B54" s="179"/>
      <c r="C54" s="44"/>
      <c r="D54" s="44"/>
      <c r="E54" s="44"/>
      <c r="F54" s="44"/>
      <c r="G54" s="44"/>
      <c r="H54" s="44"/>
      <c r="I54" s="44">
        <f t="shared" si="5"/>
        <v>0</v>
      </c>
      <c r="J54" s="25"/>
      <c r="K54" s="163"/>
      <c r="L54" s="161"/>
      <c r="M54" s="162"/>
    </row>
    <row r="55" spans="1:13" ht="12.75" customHeight="1">
      <c r="A55" s="194" t="s">
        <v>74</v>
      </c>
      <c r="B55" s="179"/>
      <c r="C55" s="44"/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f t="shared" si="5"/>
        <v>0</v>
      </c>
      <c r="J55" s="25"/>
      <c r="K55" s="163"/>
      <c r="L55" s="161"/>
      <c r="M55" s="162"/>
    </row>
    <row r="56" spans="1:13" ht="3.75" customHeight="1">
      <c r="A56" s="75"/>
      <c r="B56" s="97"/>
      <c r="C56" s="44"/>
      <c r="D56" s="44"/>
      <c r="E56" s="44"/>
      <c r="F56" s="44"/>
      <c r="G56" s="44"/>
      <c r="H56" s="44"/>
      <c r="I56" s="44"/>
      <c r="J56" s="25"/>
      <c r="K56" s="147"/>
      <c r="L56" s="148"/>
      <c r="M56" s="149"/>
    </row>
    <row r="57" spans="1:13" ht="18.75" customHeight="1">
      <c r="A57" s="180" t="s">
        <v>36</v>
      </c>
      <c r="B57" s="181"/>
      <c r="C57" s="44"/>
      <c r="D57" s="44">
        <v>0</v>
      </c>
      <c r="E57" s="44">
        <v>0</v>
      </c>
      <c r="F57" s="44"/>
      <c r="G57" s="45">
        <v>0</v>
      </c>
      <c r="H57" s="45">
        <v>0</v>
      </c>
      <c r="I57" s="44">
        <f>C57+D57+E57+F57+G57+H57</f>
        <v>0</v>
      </c>
      <c r="J57" s="25"/>
      <c r="K57" s="147"/>
      <c r="L57" s="148"/>
      <c r="M57" s="149"/>
    </row>
    <row r="58" spans="1:13" ht="3.75" customHeight="1">
      <c r="A58" s="75"/>
      <c r="B58" s="97"/>
      <c r="C58" s="44"/>
      <c r="D58" s="44"/>
      <c r="E58" s="44"/>
      <c r="F58" s="44"/>
      <c r="G58" s="44"/>
      <c r="H58" s="44"/>
      <c r="I58" s="44"/>
      <c r="J58" s="25"/>
      <c r="K58" s="147"/>
      <c r="L58" s="148"/>
      <c r="M58" s="149"/>
    </row>
    <row r="59" spans="1:13" ht="18.75" customHeight="1">
      <c r="A59" s="180" t="s">
        <v>38</v>
      </c>
      <c r="B59" s="181"/>
      <c r="C59" s="44"/>
      <c r="D59" s="44"/>
      <c r="E59" s="44"/>
      <c r="F59" s="44"/>
      <c r="G59" s="44"/>
      <c r="H59" s="44"/>
      <c r="I59" s="44"/>
      <c r="J59" s="25"/>
      <c r="K59" s="147"/>
      <c r="L59" s="148"/>
      <c r="M59" s="149"/>
    </row>
    <row r="60" spans="1:13" ht="15" customHeight="1">
      <c r="A60" s="194" t="s">
        <v>40</v>
      </c>
      <c r="B60" s="179"/>
      <c r="C60" s="44"/>
      <c r="D60" s="44">
        <v>0</v>
      </c>
      <c r="E60" s="44">
        <v>0</v>
      </c>
      <c r="F60" s="44"/>
      <c r="G60" s="45">
        <v>0</v>
      </c>
      <c r="H60" s="45">
        <v>0</v>
      </c>
      <c r="I60" s="44">
        <f>C60+D60+E60+F60+G60+H60</f>
        <v>0</v>
      </c>
      <c r="J60" s="25"/>
      <c r="K60" s="147"/>
      <c r="L60" s="148"/>
      <c r="M60" s="149"/>
    </row>
    <row r="61" spans="1:13" ht="15" customHeight="1">
      <c r="A61" s="194" t="s">
        <v>41</v>
      </c>
      <c r="B61" s="179"/>
      <c r="C61" s="44"/>
      <c r="D61" s="44">
        <v>0</v>
      </c>
      <c r="E61" s="44">
        <v>0</v>
      </c>
      <c r="F61" s="44"/>
      <c r="G61" s="45">
        <v>0</v>
      </c>
      <c r="H61" s="45">
        <v>0</v>
      </c>
      <c r="I61" s="44">
        <f>C61+D61+E61+F61+G61+H61</f>
        <v>0</v>
      </c>
      <c r="J61" s="25"/>
      <c r="K61" s="147"/>
      <c r="L61" s="148"/>
      <c r="M61" s="149"/>
    </row>
    <row r="62" spans="1:13" ht="3.75" customHeight="1">
      <c r="A62" s="75"/>
      <c r="B62" s="97"/>
      <c r="C62" s="44"/>
      <c r="D62" s="44"/>
      <c r="E62" s="90"/>
      <c r="F62" s="44"/>
      <c r="G62" s="44"/>
      <c r="H62" s="44"/>
      <c r="I62" s="44"/>
      <c r="J62" s="25"/>
      <c r="K62" s="147"/>
      <c r="L62" s="148"/>
      <c r="M62" s="149"/>
    </row>
    <row r="63" spans="1:13" ht="18.75" customHeight="1">
      <c r="A63" s="180" t="s">
        <v>42</v>
      </c>
      <c r="B63" s="181"/>
      <c r="C63" s="44"/>
      <c r="D63" s="44">
        <v>0</v>
      </c>
      <c r="E63" s="44">
        <v>0</v>
      </c>
      <c r="F63" s="44">
        <v>0</v>
      </c>
      <c r="G63" s="45">
        <v>0</v>
      </c>
      <c r="H63" s="45"/>
      <c r="I63" s="44">
        <f>C63+D63+E63+F63+G63+H63</f>
        <v>0</v>
      </c>
      <c r="J63" s="25"/>
      <c r="K63" s="147"/>
      <c r="L63" s="148"/>
      <c r="M63" s="149"/>
    </row>
    <row r="64" spans="1:13" ht="3.75" customHeight="1">
      <c r="A64" s="75"/>
      <c r="B64" s="97"/>
      <c r="C64" s="44"/>
      <c r="D64" s="44"/>
      <c r="E64" s="44"/>
      <c r="F64" s="44"/>
      <c r="G64" s="44"/>
      <c r="H64" s="44"/>
      <c r="I64" s="44"/>
      <c r="J64" s="25"/>
      <c r="K64" s="147"/>
      <c r="L64" s="148"/>
      <c r="M64" s="149"/>
    </row>
    <row r="65" spans="1:13" ht="18.75" customHeight="1">
      <c r="A65" s="180" t="s">
        <v>43</v>
      </c>
      <c r="B65" s="222"/>
      <c r="C65" s="44"/>
      <c r="D65" s="44">
        <v>0</v>
      </c>
      <c r="E65" s="44">
        <v>0</v>
      </c>
      <c r="F65" s="44"/>
      <c r="G65" s="45">
        <v>0</v>
      </c>
      <c r="H65" s="45">
        <v>0</v>
      </c>
      <c r="I65" s="44">
        <f>C65+D65+E65+F65+G65+H65</f>
        <v>0</v>
      </c>
      <c r="J65" s="25"/>
      <c r="K65" s="147"/>
      <c r="L65" s="148"/>
      <c r="M65" s="149"/>
    </row>
    <row r="66" spans="1:13" ht="12.75" customHeight="1">
      <c r="A66" s="194" t="s">
        <v>64</v>
      </c>
      <c r="B66" s="179"/>
      <c r="C66" s="44"/>
      <c r="D66" s="44"/>
      <c r="E66" s="44"/>
      <c r="F66" s="44"/>
      <c r="G66" s="44"/>
      <c r="H66" s="44">
        <v>0</v>
      </c>
      <c r="I66" s="44">
        <f>C66+D66+E66+F66+G66+H66</f>
        <v>0</v>
      </c>
      <c r="J66" s="43"/>
      <c r="K66" s="147"/>
      <c r="L66" s="148"/>
      <c r="M66" s="149"/>
    </row>
    <row r="67" spans="1:13" ht="12.75" customHeight="1">
      <c r="A67" s="194" t="s">
        <v>65</v>
      </c>
      <c r="B67" s="179"/>
      <c r="C67" s="44"/>
      <c r="D67" s="44"/>
      <c r="E67" s="44"/>
      <c r="F67" s="44"/>
      <c r="G67" s="44"/>
      <c r="H67" s="44">
        <v>0</v>
      </c>
      <c r="I67" s="44">
        <f>C67+D67+E67+F67+G67+H67</f>
        <v>0</v>
      </c>
      <c r="J67" s="43"/>
      <c r="K67" s="147"/>
      <c r="L67" s="148"/>
      <c r="M67" s="149"/>
    </row>
    <row r="68" spans="1:13" ht="12.75" customHeight="1">
      <c r="A68" s="194" t="s">
        <v>66</v>
      </c>
      <c r="B68" s="179"/>
      <c r="C68" s="44"/>
      <c r="D68" s="44"/>
      <c r="E68" s="44"/>
      <c r="F68" s="44"/>
      <c r="G68" s="44"/>
      <c r="H68" s="44">
        <v>0</v>
      </c>
      <c r="I68" s="44">
        <f>C68+D68+E68+F68+G68+H68</f>
        <v>0</v>
      </c>
      <c r="J68" s="43"/>
      <c r="K68" s="147"/>
      <c r="L68" s="148"/>
      <c r="M68" s="149"/>
    </row>
    <row r="69" spans="1:13" ht="12.75" customHeight="1">
      <c r="A69" s="194" t="s">
        <v>76</v>
      </c>
      <c r="B69" s="179"/>
      <c r="C69" s="44"/>
      <c r="D69" s="44"/>
      <c r="E69" s="44"/>
      <c r="F69" s="44"/>
      <c r="G69" s="44"/>
      <c r="H69" s="44">
        <v>0</v>
      </c>
      <c r="I69" s="44">
        <f>C69+D69+E69+F69+G69+H69</f>
        <v>0</v>
      </c>
      <c r="J69" s="43"/>
      <c r="K69" s="147"/>
      <c r="L69" s="148"/>
      <c r="M69" s="149"/>
    </row>
    <row r="70" spans="1:13" ht="3.75" customHeight="1">
      <c r="A70" s="75"/>
      <c r="B70" s="97"/>
      <c r="C70" s="44"/>
      <c r="D70" s="44"/>
      <c r="E70" s="44"/>
      <c r="F70" s="44"/>
      <c r="G70" s="44"/>
      <c r="H70" s="44"/>
      <c r="I70" s="44"/>
      <c r="J70" s="43"/>
      <c r="K70" s="147"/>
      <c r="L70" s="148"/>
      <c r="M70" s="149"/>
    </row>
    <row r="71" spans="1:13" ht="18.75" customHeight="1">
      <c r="A71" s="180" t="s">
        <v>45</v>
      </c>
      <c r="B71" s="181"/>
      <c r="C71" s="44"/>
      <c r="D71" s="44">
        <v>0</v>
      </c>
      <c r="E71" s="44">
        <v>0</v>
      </c>
      <c r="F71" s="44"/>
      <c r="G71" s="44">
        <v>0</v>
      </c>
      <c r="H71" s="44">
        <v>0</v>
      </c>
      <c r="I71" s="44">
        <f>C71+D71+E71+F71+G71+H71</f>
        <v>0</v>
      </c>
      <c r="J71" s="43"/>
      <c r="K71" s="147"/>
      <c r="L71" s="148"/>
      <c r="M71" s="149"/>
    </row>
    <row r="72" spans="1:13" ht="3.75" customHeight="1">
      <c r="A72" s="75"/>
      <c r="B72" s="97"/>
      <c r="C72" s="44"/>
      <c r="D72" s="44"/>
      <c r="E72" s="44"/>
      <c r="F72" s="44"/>
      <c r="G72" s="44"/>
      <c r="H72" s="44"/>
      <c r="I72" s="44"/>
      <c r="J72" s="43"/>
      <c r="K72" s="147"/>
      <c r="L72" s="148"/>
      <c r="M72" s="149"/>
    </row>
    <row r="73" spans="1:13" ht="18.75" customHeight="1">
      <c r="A73" s="180" t="s">
        <v>46</v>
      </c>
      <c r="B73" s="181"/>
      <c r="C73" s="44"/>
      <c r="D73" s="44"/>
      <c r="E73" s="44"/>
      <c r="F73" s="44"/>
      <c r="G73" s="44"/>
      <c r="H73" s="44"/>
      <c r="I73" s="44"/>
      <c r="J73" s="25"/>
      <c r="K73" s="147"/>
      <c r="L73" s="148"/>
      <c r="M73" s="149"/>
    </row>
    <row r="74" spans="1:13" ht="12.75" customHeight="1">
      <c r="A74" s="182" t="s">
        <v>19</v>
      </c>
      <c r="B74" s="179"/>
      <c r="C74" s="44"/>
      <c r="D74" s="44">
        <v>0</v>
      </c>
      <c r="E74" s="44">
        <v>0</v>
      </c>
      <c r="F74" s="44">
        <v>0</v>
      </c>
      <c r="G74" s="45">
        <v>0</v>
      </c>
      <c r="H74" s="45"/>
      <c r="I74" s="44">
        <f>C74+D74+E74+F74+G74+H74</f>
        <v>0</v>
      </c>
      <c r="J74" s="25"/>
      <c r="K74" s="147"/>
      <c r="L74" s="148"/>
      <c r="M74" s="149"/>
    </row>
    <row r="75" spans="1:13" ht="12.75" customHeight="1">
      <c r="A75" s="182" t="s">
        <v>20</v>
      </c>
      <c r="B75" s="179"/>
      <c r="C75" s="44"/>
      <c r="D75" s="44">
        <v>0</v>
      </c>
      <c r="E75" s="44">
        <v>0</v>
      </c>
      <c r="F75" s="44"/>
      <c r="G75" s="45">
        <v>0</v>
      </c>
      <c r="H75" s="45">
        <v>0</v>
      </c>
      <c r="I75" s="44">
        <f>C75+D75+E75+F75+G75+H75</f>
        <v>0</v>
      </c>
      <c r="J75" s="25"/>
      <c r="K75" s="147"/>
      <c r="L75" s="148"/>
      <c r="M75" s="149"/>
    </row>
    <row r="76" spans="1:13" ht="12.75" customHeight="1">
      <c r="A76" s="182" t="s">
        <v>23</v>
      </c>
      <c r="B76" s="179"/>
      <c r="C76" s="44"/>
      <c r="D76" s="44">
        <v>0</v>
      </c>
      <c r="E76" s="44">
        <v>0</v>
      </c>
      <c r="F76" s="44"/>
      <c r="G76" s="45">
        <v>0</v>
      </c>
      <c r="H76" s="45">
        <v>0</v>
      </c>
      <c r="I76" s="44">
        <f>C76+D76+E76+F76+G76+H76</f>
        <v>0</v>
      </c>
      <c r="J76" s="25"/>
      <c r="K76" s="147"/>
      <c r="L76" s="148"/>
      <c r="M76" s="149"/>
    </row>
    <row r="77" spans="1:13" ht="12.75" customHeight="1">
      <c r="A77" s="182" t="s">
        <v>24</v>
      </c>
      <c r="B77" s="179"/>
      <c r="C77" s="44"/>
      <c r="D77" s="44">
        <v>0</v>
      </c>
      <c r="E77" s="44">
        <v>0</v>
      </c>
      <c r="F77" s="44"/>
      <c r="G77" s="45">
        <v>0</v>
      </c>
      <c r="H77" s="45">
        <v>0</v>
      </c>
      <c r="I77" s="44">
        <f>C77+D77+E77+F77+G77+H77</f>
        <v>0</v>
      </c>
      <c r="J77" s="25"/>
      <c r="K77" s="147"/>
      <c r="L77" s="148"/>
      <c r="M77" s="149"/>
    </row>
    <row r="78" spans="1:13" ht="12.75" customHeight="1">
      <c r="A78" s="182" t="s">
        <v>25</v>
      </c>
      <c r="B78" s="179"/>
      <c r="C78" s="44"/>
      <c r="D78" s="44">
        <v>0</v>
      </c>
      <c r="E78" s="44">
        <v>0</v>
      </c>
      <c r="F78" s="44"/>
      <c r="G78" s="45">
        <v>0</v>
      </c>
      <c r="H78" s="45">
        <v>0</v>
      </c>
      <c r="I78" s="44">
        <f>C78+D78+E78+F78+G78+H78</f>
        <v>0</v>
      </c>
      <c r="J78" s="25"/>
      <c r="K78" s="147"/>
      <c r="L78" s="148"/>
      <c r="M78" s="149"/>
    </row>
    <row r="79" spans="1:13" ht="12.75" customHeight="1">
      <c r="A79" s="263" t="s">
        <v>73</v>
      </c>
      <c r="B79" s="264"/>
      <c r="C79" s="44"/>
      <c r="D79" s="44"/>
      <c r="E79" s="44"/>
      <c r="F79" s="44"/>
      <c r="G79" s="45"/>
      <c r="H79" s="45">
        <v>0</v>
      </c>
      <c r="I79" s="44"/>
      <c r="J79" s="8"/>
      <c r="K79" s="147"/>
      <c r="L79" s="148"/>
      <c r="M79" s="149"/>
    </row>
    <row r="80" spans="1:13" ht="18.75" customHeight="1">
      <c r="A80" s="259" t="s">
        <v>77</v>
      </c>
      <c r="B80" s="260"/>
      <c r="C80" s="174">
        <f>C37+SUM(C39:C79)</f>
        <v>0</v>
      </c>
      <c r="D80" s="174">
        <f>D37+SUM(D39:D79)</f>
        <v>0</v>
      </c>
      <c r="E80" s="174">
        <f>E37+SUM(E39:E79)</f>
        <v>0</v>
      </c>
      <c r="F80" s="174">
        <f>F37+SUM(F39:F79)</f>
        <v>0</v>
      </c>
      <c r="G80" s="174">
        <f>G37+SUM(G39:G79)</f>
        <v>0</v>
      </c>
      <c r="H80" s="174">
        <f>SUM(H37:H79)</f>
        <v>28236</v>
      </c>
      <c r="I80" s="174">
        <f>C80+D80+E80+F80+G80+H80</f>
        <v>28236</v>
      </c>
      <c r="J80" s="5"/>
      <c r="K80" s="150"/>
      <c r="L80" s="151"/>
      <c r="M80" s="152"/>
    </row>
    <row r="81" spans="1:13" ht="0.75" customHeight="1">
      <c r="A81" s="98"/>
      <c r="B81" s="99"/>
      <c r="C81" s="48"/>
      <c r="D81" s="48"/>
      <c r="E81" s="48"/>
      <c r="F81" s="48"/>
      <c r="G81" s="48"/>
      <c r="H81" s="48"/>
      <c r="I81" s="48"/>
      <c r="J81" s="71"/>
      <c r="K81" s="91"/>
      <c r="L81" s="92"/>
      <c r="M81" s="93"/>
    </row>
    <row r="82" spans="1:13" ht="18.75" customHeight="1">
      <c r="A82" s="261" t="s">
        <v>78</v>
      </c>
      <c r="B82" s="262"/>
      <c r="C82" s="44">
        <f>C80-(C39+C40+C41+C49+C50+C51+C52+C53+C54+C55+C63+C65+C71)</f>
        <v>0</v>
      </c>
      <c r="D82" s="44">
        <f>D80-(D39+D40+D41+D49+D50+D51+D52+D53+D54+D55+D63+D65+D71)</f>
        <v>0</v>
      </c>
      <c r="E82" s="44">
        <f>E80-(E39+E40+E41+E49+E50+E51+E52+E53+E54+E55+E63+E65+E71)</f>
        <v>0</v>
      </c>
      <c r="F82" s="44">
        <f>F80-(F39+F40+F41+F49+F50+F51+F52+F53+F54+F55+F63+F65+F71)</f>
        <v>0</v>
      </c>
      <c r="G82" s="44">
        <f>G80-(G39+G40+G41+G49+G50+G51+G52+G53+G54+G55+G63+G65+G71)</f>
        <v>0</v>
      </c>
      <c r="H82" s="44">
        <f>H80-(H39+H40+H41+H49+H50+H51+H52+H53+H54+H55+H63+H66+H67+H68+H69+H71)</f>
        <v>28236</v>
      </c>
      <c r="I82" s="44">
        <f>C82+D82+E82+F82+G82+H82</f>
        <v>28236</v>
      </c>
      <c r="J82" s="25"/>
      <c r="K82" s="268" t="s">
        <v>75</v>
      </c>
      <c r="L82" s="269"/>
      <c r="M82" s="270"/>
    </row>
    <row r="83" spans="1:13" ht="3.75" customHeight="1" hidden="1">
      <c r="A83" s="75"/>
      <c r="B83" s="100"/>
      <c r="C83" s="44"/>
      <c r="D83" s="44"/>
      <c r="E83" s="44"/>
      <c r="F83" s="44"/>
      <c r="G83" s="44"/>
      <c r="H83" s="44"/>
      <c r="I83" s="44"/>
      <c r="J83" s="25"/>
      <c r="K83" s="77"/>
      <c r="L83" s="78"/>
      <c r="M83" s="79"/>
    </row>
    <row r="84" spans="1:13" ht="0.75" customHeight="1">
      <c r="A84" s="101"/>
      <c r="B84" s="102"/>
      <c r="C84" s="48"/>
      <c r="D84" s="48"/>
      <c r="E84" s="48"/>
      <c r="F84" s="48"/>
      <c r="G84" s="48"/>
      <c r="H84" s="48"/>
      <c r="I84" s="48"/>
      <c r="J84" s="71"/>
      <c r="K84" s="253"/>
      <c r="L84" s="254"/>
      <c r="M84" s="255"/>
    </row>
    <row r="85" spans="1:13" ht="18.75" customHeight="1">
      <c r="A85" s="74" t="s">
        <v>47</v>
      </c>
      <c r="B85" s="103">
        <v>0.5</v>
      </c>
      <c r="C85" s="45">
        <f>ROUND(((C82+D82+E82+F82)*B85),0)</f>
        <v>0</v>
      </c>
      <c r="D85" s="45"/>
      <c r="E85" s="45"/>
      <c r="F85" s="45"/>
      <c r="G85" s="44"/>
      <c r="H85" s="44">
        <f>ROUND((H82*B86),0)</f>
        <v>14118</v>
      </c>
      <c r="I85" s="44">
        <f>C85+D85+E85+F85+G85+H85</f>
        <v>14118</v>
      </c>
      <c r="J85" s="26"/>
      <c r="K85" s="256" t="s">
        <v>95</v>
      </c>
      <c r="L85" s="257"/>
      <c r="M85" s="258"/>
    </row>
    <row r="86" spans="1:13" ht="18.75" customHeight="1">
      <c r="A86" s="74" t="s">
        <v>48</v>
      </c>
      <c r="B86" s="103">
        <v>0.5</v>
      </c>
      <c r="C86" s="44">
        <f>ROUND((IF(B86&gt;0,((B85*H82)-H85)+((B85*G82)-G85),H82*B85)),0)</f>
        <v>0</v>
      </c>
      <c r="D86" s="45"/>
      <c r="E86" s="45"/>
      <c r="F86" s="45"/>
      <c r="G86" s="44"/>
      <c r="H86" s="44">
        <f>M38</f>
        <v>0</v>
      </c>
      <c r="I86" s="44">
        <f>C86+D86+E86+F86+G86+H86</f>
        <v>0</v>
      </c>
      <c r="J86" s="25"/>
      <c r="K86" s="265" t="s">
        <v>51</v>
      </c>
      <c r="L86" s="266"/>
      <c r="M86" s="267"/>
    </row>
    <row r="87" spans="1:13" ht="0.75" customHeight="1">
      <c r="A87" s="104"/>
      <c r="B87" s="105"/>
      <c r="C87" s="177"/>
      <c r="D87" s="177"/>
      <c r="E87" s="177"/>
      <c r="F87" s="177"/>
      <c r="G87" s="177"/>
      <c r="H87" s="177"/>
      <c r="I87" s="177"/>
      <c r="J87" s="71"/>
      <c r="K87" s="127"/>
      <c r="L87" s="128"/>
      <c r="M87" s="129"/>
    </row>
    <row r="88" spans="1:13" ht="18.75" customHeight="1">
      <c r="A88" s="271" t="s">
        <v>79</v>
      </c>
      <c r="B88" s="272"/>
      <c r="C88" s="47">
        <f aca="true" t="shared" si="6" ref="C88:I88">C80+C85+C86</f>
        <v>0</v>
      </c>
      <c r="D88" s="47">
        <f t="shared" si="6"/>
        <v>0</v>
      </c>
      <c r="E88" s="47">
        <f t="shared" si="6"/>
        <v>0</v>
      </c>
      <c r="F88" s="47">
        <f t="shared" si="6"/>
        <v>0</v>
      </c>
      <c r="G88" s="47">
        <f t="shared" si="6"/>
        <v>0</v>
      </c>
      <c r="H88" s="47">
        <f t="shared" si="6"/>
        <v>42354</v>
      </c>
      <c r="I88" s="47">
        <f t="shared" si="6"/>
        <v>42354</v>
      </c>
      <c r="J88" s="8"/>
      <c r="K88" s="273" t="s">
        <v>93</v>
      </c>
      <c r="L88" s="274"/>
      <c r="M88" s="275"/>
    </row>
    <row r="89" spans="1:13" ht="13.5" customHeight="1">
      <c r="A89" s="88"/>
      <c r="B89" s="22"/>
      <c r="C89" s="89"/>
      <c r="D89" s="89"/>
      <c r="E89" s="89"/>
      <c r="F89" s="89"/>
      <c r="G89" s="89"/>
      <c r="H89" s="89"/>
      <c r="I89" s="89"/>
      <c r="J89" s="5"/>
      <c r="K89" s="155" t="s">
        <v>80</v>
      </c>
      <c r="L89" s="156"/>
      <c r="M89" s="157">
        <f>L3</f>
        <v>38892</v>
      </c>
    </row>
    <row r="90" spans="1:21" ht="28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7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6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6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6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6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s="9" customFormat="1" ht="27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8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3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3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5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8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3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8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3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8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3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8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3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8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3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8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3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8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3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8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3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8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3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8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3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8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7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8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7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3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8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3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3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28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7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6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6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6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6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s="9" customFormat="1" ht="27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8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3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3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5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8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3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8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3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8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3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8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2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2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2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2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2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2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2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3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8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3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8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3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8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3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8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ht="1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ht="1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ht="3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8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ht="3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18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3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ht="18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ht="7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8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7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3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8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3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3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2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28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7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6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6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6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6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s="9" customFormat="1" ht="27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8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3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ht="3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ht="15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ht="18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ht="3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ht="18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ht="3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ht="18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ht="3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ht="18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ht="12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ht="12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ht="12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ht="12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ht="12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ht="12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ht="12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ht="3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ht="18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ht="3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ht="18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ht="3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ht="18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ht="3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ht="18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ht="1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ht="1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ht="1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ht="1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ht="3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ht="18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ht="3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ht="18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ht="3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ht="18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ht="7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ht="18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ht="7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ht="3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ht="18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ht="13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ht="3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ht="12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ht="28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ht="7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ht="16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ht="16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ht="16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ht="16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s="9" customFormat="1" ht="27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ht="18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ht="3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ht="3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ht="15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ht="18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ht="3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ht="18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ht="3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ht="18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ht="3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ht="18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1" ht="3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1:21" ht="18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1:21" ht="3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3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3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ht="18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ht="1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ht="1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ht="1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3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8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3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8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3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8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ht="7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ht="18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ht="7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ht="3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ht="18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ht="3.7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ht="12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39" ht="28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25"/>
      <c r="W442" s="4"/>
      <c r="X442" s="31"/>
      <c r="Y442" s="31"/>
      <c r="Z442" s="31"/>
      <c r="AA442" s="20"/>
      <c r="AB442" s="22"/>
      <c r="AC442" s="22"/>
      <c r="AD442" s="22"/>
      <c r="AE442" s="22"/>
      <c r="AF442" s="22"/>
      <c r="AG442" s="25"/>
      <c r="AH442" s="25"/>
      <c r="AI442" s="25"/>
      <c r="AJ442" s="4"/>
      <c r="AK442" s="31"/>
      <c r="AL442" s="31"/>
      <c r="AM442" s="31"/>
    </row>
    <row r="443" spans="1:21" ht="7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ht="16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ht="16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ht="16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ht="16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s="9" customFormat="1" ht="27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ht="18.7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1:2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1:2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1:2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1:2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1:2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1:2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1:2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1:2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1:2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1:2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1:2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1:2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1:2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1:21" ht="3.7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1:2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1:2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1:21" ht="3.7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1:2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1:21" ht="18.7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1:2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1:2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1:2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1:21" ht="3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1:21" ht="18.7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1:21" ht="3.7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1:21" ht="18.7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1:2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1:2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1:21" ht="3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1:21" ht="18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1:2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1:2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1:2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1:2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1:2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1:2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1:2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1:21" ht="3.7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1:21" ht="18.7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1:21" ht="3.7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1:21" ht="18.7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1:2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1:2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1:21" ht="3.7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1:21" ht="18.7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1:21" ht="3.7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1:21" ht="18.7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1:21" ht="1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1:21" ht="1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1:21" ht="1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1:21" ht="1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1:21" ht="3.7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1:21" ht="18.7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1:21" ht="3.7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1:21" ht="18.7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1:2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1:2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1:2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1:2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1:2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1:21" ht="3.7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1:21" ht="18.7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1:21" ht="7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1:21" ht="18.7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1:21" ht="7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1:21" ht="3.7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1:21" ht="18.7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1:2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1:21" ht="3.7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1:21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1:21" ht="12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</sheetData>
  <sheetProtection password="E7FE"/>
  <mergeCells count="71">
    <mergeCell ref="A74:B74"/>
    <mergeCell ref="A79:B79"/>
    <mergeCell ref="K86:M86"/>
    <mergeCell ref="A67:B67"/>
    <mergeCell ref="K82:M82"/>
    <mergeCell ref="A57:B57"/>
    <mergeCell ref="A88:B88"/>
    <mergeCell ref="K88:M88"/>
    <mergeCell ref="A59:B59"/>
    <mergeCell ref="A78:B78"/>
    <mergeCell ref="A77:B77"/>
    <mergeCell ref="A18:B18"/>
    <mergeCell ref="A75:B75"/>
    <mergeCell ref="A15:B15"/>
    <mergeCell ref="K84:M84"/>
    <mergeCell ref="K85:M85"/>
    <mergeCell ref="A55:B55"/>
    <mergeCell ref="A54:B54"/>
    <mergeCell ref="A51:B51"/>
    <mergeCell ref="A80:B80"/>
    <mergeCell ref="A82:B82"/>
    <mergeCell ref="L5:M5"/>
    <mergeCell ref="A63:B63"/>
    <mergeCell ref="B4:G4"/>
    <mergeCell ref="N9:O9"/>
    <mergeCell ref="N10:O10"/>
    <mergeCell ref="A24:B24"/>
    <mergeCell ref="K26:M26"/>
    <mergeCell ref="K9:M9"/>
    <mergeCell ref="A9:B9"/>
    <mergeCell ref="A21:B21"/>
    <mergeCell ref="A69:B69"/>
    <mergeCell ref="A12:B12"/>
    <mergeCell ref="A34:B34"/>
    <mergeCell ref="A37:B37"/>
    <mergeCell ref="A65:B65"/>
    <mergeCell ref="A1:M1"/>
    <mergeCell ref="L3:M3"/>
    <mergeCell ref="L4:M4"/>
    <mergeCell ref="H3:K3"/>
    <mergeCell ref="H4:K4"/>
    <mergeCell ref="A32:B32"/>
    <mergeCell ref="B3:G3"/>
    <mergeCell ref="K25:M25"/>
    <mergeCell ref="A73:B73"/>
    <mergeCell ref="E6:G6"/>
    <mergeCell ref="A53:B53"/>
    <mergeCell ref="A52:B52"/>
    <mergeCell ref="K7:M7"/>
    <mergeCell ref="K42:M44"/>
    <mergeCell ref="A68:B68"/>
    <mergeCell ref="A50:B50"/>
    <mergeCell ref="A29:B29"/>
    <mergeCell ref="A6:A7"/>
    <mergeCell ref="A31:B31"/>
    <mergeCell ref="H6:I6"/>
    <mergeCell ref="A71:B71"/>
    <mergeCell ref="A48:B48"/>
    <mergeCell ref="A66:B66"/>
    <mergeCell ref="A60:B60"/>
    <mergeCell ref="A61:B61"/>
    <mergeCell ref="A49:B49"/>
    <mergeCell ref="A43:B43"/>
    <mergeCell ref="A76:B76"/>
    <mergeCell ref="H5:K5"/>
    <mergeCell ref="H7:I7"/>
    <mergeCell ref="A14:B14"/>
    <mergeCell ref="A28:B28"/>
    <mergeCell ref="K6:M6"/>
    <mergeCell ref="B5:G5"/>
    <mergeCell ref="A30:B30"/>
  </mergeCells>
  <printOptions horizontalCentered="1" verticalCentered="1"/>
  <pageMargins left="0" right="0" top="0" bottom="0" header="0.5" footer="0.5"/>
  <pageSetup horizontalDpi="600" verticalDpi="600" orientation="portrait" pageOrder="overThenDown" scale="56" r:id="rId1"/>
  <rowBreaks count="5" manualBreakCount="5">
    <brk id="89" max="12" man="1"/>
    <brk id="177" max="12" man="1"/>
    <brk id="265" max="12" man="1"/>
    <brk id="353" max="12" man="1"/>
    <brk id="4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Notre Dame</dc:creator>
  <cp:keywords/>
  <dc:description/>
  <cp:lastModifiedBy> Ben Szumial</cp:lastModifiedBy>
  <cp:lastPrinted>2005-11-15T14:55:05Z</cp:lastPrinted>
  <dcterms:created xsi:type="dcterms:W3CDTF">1998-02-20T14:57:51Z</dcterms:created>
  <dcterms:modified xsi:type="dcterms:W3CDTF">2010-06-29T13:02:09Z</dcterms:modified>
  <cp:category/>
  <cp:version/>
  <cp:contentType/>
  <cp:contentStatus/>
</cp:coreProperties>
</file>